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48" windowWidth="14508" windowHeight="9912" activeTab="0"/>
  </bookViews>
  <sheets>
    <sheet name="CalcTrans" sheetId="1" r:id="rId1"/>
  </sheets>
  <externalReferences>
    <externalReference r:id="rId4"/>
  </externalReferences>
  <definedNames>
    <definedName name="AngCour">'CalcTrans'!$27:$27</definedName>
    <definedName name="CapStoy" localSheetId="0">'CalcTrans'!#REF!</definedName>
    <definedName name="CapStoy">#REF!</definedName>
    <definedName name="Capy" localSheetId="0">'CalcTrans'!#REF!</definedName>
    <definedName name="Capy">#REF!</definedName>
    <definedName name="CourNbDt">'CalcTrans'!$18:$18</definedName>
    <definedName name="Cpl" localSheetId="0">'CalcTrans'!#REF!</definedName>
    <definedName name="Cpl">#REF!</definedName>
    <definedName name="CplMoteur">'CalcTrans'!$C$34</definedName>
    <definedName name="Cpx">'[1]Conrad'!$C:$C</definedName>
    <definedName name="CQt">'[1]Conrad'!$D:$D</definedName>
    <definedName name="DepPas" localSheetId="0">'CalcTrans'!#REF!</definedName>
    <definedName name="DepPas">#REF!</definedName>
    <definedName name="DepPgCour">'CalcTrans'!$E$52</definedName>
    <definedName name="DepPignon">'CalcTrans'!$C$52</definedName>
    <definedName name="DepTour" localSheetId="0">'CalcTrans'!#REF!</definedName>
    <definedName name="DepTour">#REF!</definedName>
    <definedName name="DepVis">'CalcTrans'!$G$52</definedName>
    <definedName name="Dfr">'CalcTrans'!$25:$25</definedName>
    <definedName name="DiamEnroul" localSheetId="0">'CalcTrans'!#REF!</definedName>
    <definedName name="DiamEnroul">#REF!</definedName>
    <definedName name="DifLg">'CalcTrans'!$29:$29</definedName>
    <definedName name="DivPas" localSheetId="0">'CalcTrans'!#REF!</definedName>
    <definedName name="DivPas">#REF!</definedName>
    <definedName name="DpPoul1">'CalcTrans'!$23:$23</definedName>
    <definedName name="DpPoul2">'CalcTrans'!$24:$24</definedName>
    <definedName name="Effort">'CalcTrans'!$33:$33</definedName>
    <definedName name="Entraxe">'CalcTrans'!$31:$31</definedName>
    <definedName name="Etage1">'CalcTrans'!$C:$C</definedName>
    <definedName name="Etage2">'CalcTrans'!$D:$D</definedName>
    <definedName name="FracPas">'CalcTrans'!$C$46</definedName>
    <definedName name="GearIn" localSheetId="0">'CalcTrans'!#REF!</definedName>
    <definedName name="GearIn">#REF!</definedName>
    <definedName name="GearOut" localSheetId="0">'CalcTrans'!#REF!</definedName>
    <definedName name="GearOut">#REF!</definedName>
    <definedName name="kgcm">'CalcTrans'!$F$18</definedName>
    <definedName name="LgCour">'CalcTrans'!$19:$19</definedName>
    <definedName name="LgDep">'CalcTrans'!$28:$28</definedName>
    <definedName name="LgDroite">'CalcTrans'!$26:$26</definedName>
    <definedName name="ModEng">#REF!</definedName>
    <definedName name="Nb">#REF!</definedName>
    <definedName name="Nbp">#REF!</definedName>
    <definedName name="NbPasMoteur">'CalcTrans'!$C$45</definedName>
    <definedName name="NBPasSec" localSheetId="0">'CalcTrans'!#REF!</definedName>
    <definedName name="NBPasSec">#REF!</definedName>
    <definedName name="NbPasTour" localSheetId="0">'CalcTrans'!#REF!</definedName>
    <definedName name="NbPasTour">#REF!</definedName>
    <definedName name="ozinch">'CalcTrans'!$H$20</definedName>
    <definedName name="PasCour">'CalcTrans'!$15:$15</definedName>
    <definedName name="Poul1">'CalcTrans'!$16:$16</definedName>
    <definedName name="Poul2">'CalcTrans'!$17:$17</definedName>
    <definedName name="ppu">#REF!</definedName>
    <definedName name="PrixUnit">'[1]Gotronic'!$F:$F</definedName>
    <definedName name="PxTot">#REF!</definedName>
    <definedName name="PxU2">'[1]Elec-dif'!$E:$E</definedName>
    <definedName name="PxUnit">#REF!</definedName>
    <definedName name="Qte">'[1]Gotronic'!$E:$E</definedName>
    <definedName name="Qte2">'[1]Elec-dif'!$D:$D</definedName>
    <definedName name="R1y" localSheetId="0">'CalcTrans'!#REF!</definedName>
    <definedName name="R1y">#REF!</definedName>
    <definedName name="R2maxy" localSheetId="0">'CalcTrans'!#REF!</definedName>
    <definedName name="R2maxy">#REF!</definedName>
    <definedName name="R2MedY" localSheetId="0">'CalcTrans'!#REF!</definedName>
    <definedName name="R2MedY">#REF!</definedName>
    <definedName name="R2miny" localSheetId="0">'CalcTrans'!#REF!</definedName>
    <definedName name="R2miny">#REF!</definedName>
    <definedName name="R2y" localSheetId="0">'CalcTrans'!#REF!</definedName>
    <definedName name="R2y">#REF!</definedName>
    <definedName name="RapRed" localSheetId="0">'CalcTrans'!#REF!</definedName>
    <definedName name="RapRed">#REF!</definedName>
    <definedName name="Ratio2etage">'CalcTrans'!$C$44</definedName>
    <definedName name="RotSec" localSheetId="0">'CalcTrans'!#REF!</definedName>
    <definedName name="RotSec">#REF!</definedName>
    <definedName name="Rstocky" localSheetId="0">'CalcTrans'!#REF!</definedName>
    <definedName name="Rstocky">#REF!</definedName>
    <definedName name="TopSec" localSheetId="0">'CalcTrans'!#REF!</definedName>
    <definedName name="TopSec">#REF!</definedName>
    <definedName name="TpsRemp" localSheetId="0">'CalcTrans'!#REF!</definedName>
    <definedName name="TpsRemp">#REF!</definedName>
    <definedName name="Vref" localSheetId="0">'CalcTrans'!#REF!</definedName>
    <definedName name="Vref">#REF!</definedName>
  </definedNames>
  <calcPr fullCalcOnLoad="1"/>
</workbook>
</file>

<file path=xl/sharedStrings.xml><?xml version="1.0" encoding="utf-8"?>
<sst xmlns="http://schemas.openxmlformats.org/spreadsheetml/2006/main" count="139" uniqueCount="94">
  <si>
    <t>mm</t>
  </si>
  <si>
    <t>N</t>
  </si>
  <si>
    <t>kg</t>
  </si>
  <si>
    <t>-</t>
  </si>
  <si>
    <t>N.cm</t>
  </si>
  <si>
    <t>Lg droite courroie</t>
  </si>
  <si>
    <t>Angle de la courroie</t>
  </si>
  <si>
    <t>Rad</t>
  </si>
  <si>
    <t>Longueur developpée courroie</t>
  </si>
  <si>
    <t>Différence de rayon</t>
  </si>
  <si>
    <t>mN.m</t>
  </si>
  <si>
    <t>oz.inch</t>
  </si>
  <si>
    <t>%</t>
  </si>
  <si>
    <t>inch</t>
  </si>
  <si>
    <t>1/</t>
  </si>
  <si>
    <t>Pas</t>
  </si>
  <si>
    <t>Module</t>
  </si>
  <si>
    <t>XL</t>
  </si>
  <si>
    <t>L</t>
  </si>
  <si>
    <t>HTD</t>
  </si>
  <si>
    <t>Type</t>
  </si>
  <si>
    <t xml:space="preserve"> " </t>
  </si>
  <si>
    <t>kg.cm</t>
  </si>
  <si>
    <t>1N.cm = 10 mN.m = 0.1 kg.cm</t>
  </si>
  <si>
    <t>12 x 32 - 45 dents -225 etx 55.19
12 x 48 - 65 dents -325 etx 82.47</t>
  </si>
  <si>
    <t>13 x 44 - 53 dents -265 etx 55.69
13 x 44 - 65 dents -325 etx 87.76</t>
  </si>
  <si>
    <t>Transmission calculation on a CNC machine © Pierre ROUZEAU 2004</t>
  </si>
  <si>
    <t>Free use for non commercial utilisation. No guarantee.</t>
  </si>
  <si>
    <t xml:space="preserve"> or gears, and with a final setup by rack and pinion, belt or screw</t>
  </si>
  <si>
    <t>This sheet is usable for a reduction of 1 or 2 stages with belts</t>
  </si>
  <si>
    <t>If your transmission is with gear instead of belts, tensioning belt load is of</t>
  </si>
  <si>
    <t xml:space="preserve"> by : pi * module</t>
  </si>
  <si>
    <t xml:space="preserve"> no use, but you can use allowable tooth load by replacing the step</t>
  </si>
  <si>
    <t>If there is only one stage, use two identical sprockets in the 2nd stage</t>
  </si>
  <si>
    <t>Input cells in yellow, others cells locked.</t>
  </si>
  <si>
    <t>Reduction with belts / gears</t>
  </si>
  <si>
    <t>Primary sprocket</t>
  </si>
  <si>
    <t>Secondary sprocket</t>
  </si>
  <si>
    <t>Tooth number on belt (for length)</t>
  </si>
  <si>
    <t>Nb tooth</t>
  </si>
  <si>
    <t>Belt length</t>
  </si>
  <si>
    <t>Transmission ratio</t>
  </si>
  <si>
    <t>Primitive diameter on primary sprocket</t>
  </si>
  <si>
    <t>Primitive diameter on secondary sprocket</t>
  </si>
  <si>
    <t>Belts difference (after calculation = 0)</t>
  </si>
  <si>
    <t>Gear axis distance</t>
  </si>
  <si>
    <t>Sprocket axis distance (with belt)</t>
  </si>
  <si>
    <t>Working tension of the belt</t>
  </si>
  <si>
    <t>pitch</t>
  </si>
  <si>
    <t>belt pitch or  pi*gear module</t>
  </si>
  <si>
    <t>Width</t>
  </si>
  <si>
    <t>belt tension</t>
  </si>
  <si>
    <t>Small torque conversions</t>
  </si>
  <si>
    <t>Secondary sprocket static torque</t>
  </si>
  <si>
    <t>Torque margin</t>
  </si>
  <si>
    <t>over static torque</t>
  </si>
  <si>
    <t>Allowable torque margin shall be from 50 to 100%</t>
  </si>
  <si>
    <t>Allowable torque on secondary sprocket</t>
  </si>
  <si>
    <t>Transmission ratio on both stages</t>
  </si>
  <si>
    <t>Stepper : Number of step per revolution</t>
  </si>
  <si>
    <t>Step fraction per impulse (1/2 step -&gt; 2)</t>
  </si>
  <si>
    <t>Output with gear</t>
  </si>
  <si>
    <t>Primitive diameter</t>
  </si>
  <si>
    <t>Carriage move for one revolution</t>
  </si>
  <si>
    <r>
      <t>Static</t>
    </r>
    <r>
      <rPr>
        <sz val="11"/>
        <rFont val="Arial"/>
        <family val="2"/>
      </rPr>
      <t xml:space="preserve"> load on carriage</t>
    </r>
  </si>
  <si>
    <t>Carriage move for one impulsion</t>
  </si>
  <si>
    <t>Efficiency</t>
  </si>
  <si>
    <t>1/3 to 1/4 of this value</t>
  </si>
  <si>
    <t>Memo : notes (Calculations on misc. Axis, etc.)</t>
  </si>
  <si>
    <t>Beware units !</t>
  </si>
  <si>
    <t>and 1 oz.inch = 7.2 mN.m</t>
  </si>
  <si>
    <t xml:space="preserve"> remind 1kg ~ 10 N</t>
  </si>
  <si>
    <t>Press button to get axis distance value.</t>
  </si>
  <si>
    <t>Depends from belt resistance/tensioning</t>
  </si>
  <si>
    <t>Steel or bronze lubricated nut</t>
  </si>
  <si>
    <t>non-lubricated bronze nut</t>
  </si>
  <si>
    <t>Nylatron nut</t>
  </si>
  <si>
    <t>Ball-screw efficiency</t>
  </si>
  <si>
    <t>Approx. efficiency  ISO screw</t>
  </si>
  <si>
    <t>Rack &amp; pinion</t>
  </si>
  <si>
    <t>Belt</t>
  </si>
  <si>
    <t>Screw</t>
  </si>
  <si>
    <r>
      <t xml:space="preserve">Final setup </t>
    </r>
    <r>
      <rPr>
        <sz val="11"/>
        <rFont val="Arial"/>
        <family val="2"/>
      </rPr>
      <t>- Choose the appropriate one</t>
    </r>
  </si>
  <si>
    <t>Example here is the new transmission wih rack and pinion on Otocoup machine.</t>
  </si>
  <si>
    <t>1st stage</t>
  </si>
  <si>
    <t>2nd stage</t>
  </si>
  <si>
    <t>Rediffusion forbidden - see the site : www.otocoup.com</t>
  </si>
  <si>
    <t>Rev.0.2  20/03/2004</t>
  </si>
  <si>
    <t>Example trapezoidal screw diam 10 x pitch 2</t>
  </si>
  <si>
    <r>
      <t>Efficiency</t>
    </r>
    <r>
      <rPr>
        <sz val="11"/>
        <rFont val="Arial"/>
        <family val="2"/>
      </rPr>
      <t xml:space="preserve"> of classical screw is low</t>
    </r>
  </si>
  <si>
    <r>
      <t>Practical</t>
    </r>
    <r>
      <rPr>
        <sz val="11"/>
        <rFont val="Arial"/>
        <family val="2"/>
      </rPr>
      <t xml:space="preserve"> load usable</t>
    </r>
  </si>
  <si>
    <t xml:space="preserve">when moving is </t>
  </si>
  <si>
    <t>Primary sprocket static torque
On the 1st stage, this is the static torque of the stepper</t>
  </si>
  <si>
    <t>Activate the macros is required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</si>
</sst>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00"/>
    <numFmt numFmtId="178" formatCode="0.00000000000"/>
    <numFmt numFmtId="179" formatCode="0.000000000"/>
    <numFmt numFmtId="180" formatCode="0.00000000"/>
    <numFmt numFmtId="181" formatCode="0.000000000000"/>
    <numFmt numFmtId="182" formatCode="0.0"/>
    <numFmt numFmtId="183" formatCode="0.0E+00"/>
    <numFmt numFmtId="184" formatCode="0E+00"/>
    <numFmt numFmtId="185" formatCode="#;[Red]#"/>
    <numFmt numFmtId="186" formatCode="#;[Red]General"/>
    <numFmt numFmtId="187" formatCode="#.0;[Red]General"/>
    <numFmt numFmtId="188" formatCode="#.00;[Red]General"/>
    <numFmt numFmtId="189" formatCode="#.000;[Red]General"/>
    <numFmt numFmtId="190" formatCode="#.0000;[Red]General"/>
    <numFmt numFmtId="191" formatCode="#.00000;[Red]General"/>
  </numFmts>
  <fonts count="3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Font="0" applyBorder="0" applyAlignment="0"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186" fontId="0" fillId="0" borderId="0" xfId="0" applyAlignment="1">
      <alignment/>
    </xf>
    <xf numFmtId="186" fontId="0" fillId="0" borderId="0" xfId="0" applyAlignment="1">
      <alignment vertical="top"/>
    </xf>
    <xf numFmtId="186" fontId="0" fillId="0" borderId="0" xfId="0" applyAlignment="1">
      <alignment horizontal="right" vertical="top"/>
    </xf>
    <xf numFmtId="186" fontId="2" fillId="0" borderId="0" xfId="0" applyFont="1" applyAlignment="1">
      <alignment vertical="top"/>
    </xf>
    <xf numFmtId="186" fontId="0" fillId="0" borderId="0" xfId="0" applyAlignment="1">
      <alignment vertical="top" wrapText="1"/>
    </xf>
    <xf numFmtId="186" fontId="0" fillId="0" borderId="1" xfId="0" applyBorder="1" applyAlignment="1">
      <alignment vertical="top"/>
    </xf>
    <xf numFmtId="186" fontId="0" fillId="0" borderId="2" xfId="0" applyBorder="1" applyAlignment="1">
      <alignment vertical="top"/>
    </xf>
    <xf numFmtId="186" fontId="0" fillId="0" borderId="3" xfId="0" applyBorder="1" applyAlignment="1">
      <alignment vertical="top"/>
    </xf>
    <xf numFmtId="186" fontId="0" fillId="0" borderId="0" xfId="0" applyBorder="1" applyAlignment="1">
      <alignment vertical="top"/>
    </xf>
    <xf numFmtId="186" fontId="0" fillId="0" borderId="4" xfId="0" applyBorder="1" applyAlignment="1">
      <alignment vertical="top"/>
    </xf>
    <xf numFmtId="188" fontId="0" fillId="0" borderId="5" xfId="0" applyNumberFormat="1" applyBorder="1" applyAlignment="1">
      <alignment horizontal="right" vertical="top" wrapText="1"/>
    </xf>
    <xf numFmtId="186" fontId="0" fillId="0" borderId="6" xfId="0" applyBorder="1" applyAlignment="1">
      <alignment vertical="top"/>
    </xf>
    <xf numFmtId="186" fontId="0" fillId="0" borderId="7" xfId="0" applyBorder="1" applyAlignment="1">
      <alignment vertical="top"/>
    </xf>
    <xf numFmtId="186" fontId="0" fillId="0" borderId="1" xfId="0" applyBorder="1" applyAlignment="1">
      <alignment horizontal="right" vertical="top"/>
    </xf>
    <xf numFmtId="186" fontId="0" fillId="0" borderId="0" xfId="0" applyBorder="1" applyAlignment="1">
      <alignment horizontal="right" vertical="top" wrapText="1"/>
    </xf>
    <xf numFmtId="186" fontId="0" fillId="0" borderId="6" xfId="0" applyBorder="1" applyAlignment="1">
      <alignment horizontal="right" vertical="top" wrapText="1"/>
    </xf>
    <xf numFmtId="186" fontId="0" fillId="2" borderId="6" xfId="15" applyBorder="1" applyAlignment="1">
      <alignment horizontal="right" vertical="top"/>
      <protection locked="0"/>
    </xf>
    <xf numFmtId="186" fontId="0" fillId="0" borderId="3" xfId="0" applyBorder="1" applyAlignment="1">
      <alignment horizontal="right" vertical="top"/>
    </xf>
    <xf numFmtId="188" fontId="0" fillId="2" borderId="3" xfId="15" applyNumberFormat="1" applyBorder="1" applyAlignment="1">
      <alignment horizontal="right" vertical="top"/>
      <protection locked="0"/>
    </xf>
    <xf numFmtId="186" fontId="0" fillId="2" borderId="0" xfId="15" applyBorder="1" applyAlignment="1">
      <alignment horizontal="right" vertical="top"/>
      <protection locked="0"/>
    </xf>
    <xf numFmtId="186" fontId="0" fillId="0" borderId="8" xfId="0" applyBorder="1" applyAlignment="1">
      <alignment vertical="top"/>
    </xf>
    <xf numFmtId="186" fontId="0" fillId="0" borderId="0" xfId="0" applyBorder="1" applyAlignment="1">
      <alignment horizontal="right" vertical="top"/>
    </xf>
    <xf numFmtId="186" fontId="0" fillId="0" borderId="0" xfId="0" applyBorder="1" applyAlignment="1">
      <alignment horizontal="center" vertical="top"/>
    </xf>
    <xf numFmtId="188" fontId="0" fillId="0" borderId="0" xfId="0" applyNumberFormat="1" applyBorder="1" applyAlignment="1">
      <alignment vertical="top"/>
    </xf>
    <xf numFmtId="186" fontId="0" fillId="0" borderId="0" xfId="0" applyNumberFormat="1" applyFont="1" applyBorder="1" applyAlignment="1">
      <alignment vertical="top"/>
    </xf>
    <xf numFmtId="186" fontId="0" fillId="0" borderId="0" xfId="0" applyFont="1" applyBorder="1" applyAlignment="1">
      <alignment vertical="top"/>
    </xf>
    <xf numFmtId="186" fontId="2" fillId="0" borderId="3" xfId="0" applyFont="1" applyBorder="1" applyAlignment="1">
      <alignment vertical="top"/>
    </xf>
    <xf numFmtId="0" fontId="0" fillId="2" borderId="0" xfId="15" applyBorder="1" applyAlignment="1">
      <alignment vertical="top"/>
      <protection locked="0"/>
    </xf>
    <xf numFmtId="1" fontId="0" fillId="2" borderId="0" xfId="15" applyNumberFormat="1" applyBorder="1" applyAlignment="1">
      <alignment vertical="top"/>
      <protection locked="0"/>
    </xf>
    <xf numFmtId="2" fontId="0" fillId="0" borderId="0" xfId="0" applyNumberFormat="1" applyBorder="1" applyAlignment="1">
      <alignment vertical="top"/>
    </xf>
    <xf numFmtId="186" fontId="0" fillId="0" borderId="3" xfId="0" applyBorder="1" applyAlignment="1">
      <alignment horizontal="left" vertical="top"/>
    </xf>
    <xf numFmtId="186" fontId="0" fillId="0" borderId="0" xfId="0" applyBorder="1" applyAlignment="1" quotePrefix="1">
      <alignment horizontal="right" vertical="top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left" vertical="top"/>
    </xf>
    <xf numFmtId="2" fontId="2" fillId="0" borderId="0" xfId="0" applyNumberFormat="1" applyFont="1" applyBorder="1" applyAlignment="1">
      <alignment vertical="top"/>
    </xf>
    <xf numFmtId="182" fontId="0" fillId="0" borderId="0" xfId="0" applyNumberFormat="1" applyBorder="1" applyAlignment="1">
      <alignment vertical="top"/>
    </xf>
    <xf numFmtId="2" fontId="2" fillId="0" borderId="0" xfId="0" applyNumberFormat="1" applyFont="1" applyBorder="1" applyAlignment="1">
      <alignment horizontal="right" vertical="top"/>
    </xf>
    <xf numFmtId="186" fontId="2" fillId="0" borderId="0" xfId="0" applyFont="1" applyBorder="1" applyAlignment="1">
      <alignment horizontal="right" vertical="top"/>
    </xf>
    <xf numFmtId="186" fontId="2" fillId="0" borderId="0" xfId="0" applyFont="1" applyBorder="1" applyAlignment="1">
      <alignment vertical="top"/>
    </xf>
    <xf numFmtId="186" fontId="2" fillId="0" borderId="4" xfId="0" applyFont="1" applyBorder="1" applyAlignment="1">
      <alignment vertical="top"/>
    </xf>
    <xf numFmtId="186" fontId="0" fillId="2" borderId="0" xfId="15" applyBorder="1" applyAlignment="1">
      <alignment vertical="top"/>
      <protection locked="0"/>
    </xf>
    <xf numFmtId="187" fontId="0" fillId="0" borderId="0" xfId="0" applyNumberFormat="1" applyBorder="1" applyAlignment="1">
      <alignment horizontal="right" vertical="top"/>
    </xf>
    <xf numFmtId="187" fontId="0" fillId="0" borderId="0" xfId="0" applyNumberFormat="1" applyBorder="1" applyAlignment="1">
      <alignment horizontal="left" vertical="top"/>
    </xf>
    <xf numFmtId="186" fontId="0" fillId="0" borderId="0" xfId="0" applyBorder="1" applyAlignment="1">
      <alignment horizontal="left" vertical="top"/>
    </xf>
    <xf numFmtId="1" fontId="2" fillId="0" borderId="0" xfId="0" applyNumberFormat="1" applyFont="1" applyBorder="1" applyAlignment="1">
      <alignment vertical="top"/>
    </xf>
    <xf numFmtId="2" fontId="0" fillId="2" borderId="0" xfId="15" applyNumberFormat="1" applyBorder="1" applyAlignment="1">
      <alignment horizontal="right" vertical="top"/>
      <protection locked="0"/>
    </xf>
    <xf numFmtId="187" fontId="0" fillId="2" borderId="0" xfId="15" applyNumberFormat="1" applyBorder="1" applyAlignment="1">
      <alignment vertical="top"/>
      <protection locked="0"/>
    </xf>
    <xf numFmtId="188" fontId="0" fillId="2" borderId="0" xfId="15" applyNumberFormat="1" applyBorder="1" applyAlignment="1">
      <alignment vertical="top"/>
      <protection locked="0"/>
    </xf>
    <xf numFmtId="188" fontId="0" fillId="2" borderId="0" xfId="15" applyNumberFormat="1" applyBorder="1" applyAlignment="1">
      <alignment horizontal="right" vertical="top"/>
      <protection locked="0"/>
    </xf>
    <xf numFmtId="190" fontId="0" fillId="0" borderId="0" xfId="0" applyNumberFormat="1" applyBorder="1" applyAlignment="1">
      <alignment horizontal="right" vertical="top"/>
    </xf>
    <xf numFmtId="188" fontId="2" fillId="0" borderId="0" xfId="0" applyNumberFormat="1" applyFont="1" applyBorder="1" applyAlignment="1">
      <alignment horizontal="right" vertical="top"/>
    </xf>
    <xf numFmtId="175" fontId="2" fillId="0" borderId="0" xfId="0" applyNumberFormat="1" applyFont="1" applyBorder="1" applyAlignment="1">
      <alignment vertical="top"/>
    </xf>
    <xf numFmtId="186" fontId="0" fillId="2" borderId="3" xfId="15" applyFont="1" applyBorder="1" applyAlignment="1">
      <alignment vertical="top" wrapText="1"/>
      <protection locked="0"/>
    </xf>
    <xf numFmtId="186" fontId="0" fillId="0" borderId="0" xfId="0" applyBorder="1" applyAlignment="1">
      <alignment horizontal="left" vertical="top" wrapText="1"/>
    </xf>
    <xf numFmtId="186" fontId="0" fillId="2" borderId="5" xfId="15" applyFont="1" applyBorder="1" applyAlignment="1">
      <alignment vertical="top" wrapText="1"/>
      <protection locked="0"/>
    </xf>
    <xf numFmtId="186" fontId="0" fillId="0" borderId="6" xfId="0" applyBorder="1" applyAlignment="1">
      <alignment horizontal="right" vertical="top"/>
    </xf>
    <xf numFmtId="186" fontId="0" fillId="0" borderId="6" xfId="0" applyBorder="1" applyAlignment="1">
      <alignment horizontal="left" vertical="top" wrapText="1"/>
    </xf>
    <xf numFmtId="186" fontId="0" fillId="0" borderId="5" xfId="0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186" fontId="2" fillId="0" borderId="8" xfId="0" applyFont="1" applyBorder="1" applyAlignment="1">
      <alignment vertical="top"/>
    </xf>
    <xf numFmtId="186" fontId="0" fillId="0" borderId="5" xfId="0" applyBorder="1" applyAlignment="1">
      <alignment horizontal="left" vertical="top"/>
    </xf>
    <xf numFmtId="186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174" fontId="2" fillId="0" borderId="6" xfId="0" applyNumberFormat="1" applyFont="1" applyBorder="1" applyAlignment="1">
      <alignment vertical="top"/>
    </xf>
    <xf numFmtId="174" fontId="2" fillId="0" borderId="6" xfId="0" applyNumberFormat="1" applyFont="1" applyBorder="1" applyAlignment="1">
      <alignment horizontal="right" vertical="top"/>
    </xf>
    <xf numFmtId="186" fontId="0" fillId="2" borderId="6" xfId="15" applyBorder="1" applyAlignment="1">
      <alignment vertical="top"/>
      <protection locked="0"/>
    </xf>
    <xf numFmtId="186" fontId="0" fillId="0" borderId="9" xfId="0" applyBorder="1" applyAlignment="1">
      <alignment vertical="top"/>
    </xf>
    <xf numFmtId="186" fontId="0" fillId="0" borderId="10" xfId="0" applyBorder="1" applyAlignment="1">
      <alignment horizontal="right" vertical="top"/>
    </xf>
    <xf numFmtId="186" fontId="0" fillId="0" borderId="10" xfId="0" applyBorder="1" applyAlignment="1">
      <alignment vertical="top"/>
    </xf>
    <xf numFmtId="186" fontId="0" fillId="0" borderId="11" xfId="0" applyBorder="1" applyAlignment="1">
      <alignment vertical="top"/>
    </xf>
    <xf numFmtId="182" fontId="2" fillId="0" borderId="0" xfId="0" applyNumberFormat="1" applyFont="1" applyBorder="1" applyAlignment="1">
      <alignment vertical="top"/>
    </xf>
    <xf numFmtId="186" fontId="2" fillId="0" borderId="3" xfId="0" applyFont="1" applyBorder="1" applyAlignment="1">
      <alignment vertical="top" wrapText="1"/>
    </xf>
    <xf numFmtId="186" fontId="2" fillId="2" borderId="0" xfId="15" applyFont="1" applyBorder="1" applyAlignment="1">
      <alignment vertical="top"/>
      <protection locked="0"/>
    </xf>
    <xf numFmtId="187" fontId="2" fillId="0" borderId="0" xfId="0" applyNumberFormat="1" applyFont="1" applyBorder="1" applyAlignment="1">
      <alignment horizontal="right" vertical="top"/>
    </xf>
    <xf numFmtId="186" fontId="0" fillId="0" borderId="8" xfId="0" applyBorder="1" applyAlignment="1">
      <alignment horizontal="left" vertical="top"/>
    </xf>
  </cellXfs>
  <cellStyles count="7">
    <cellStyle name="Normal" xfId="0"/>
    <cellStyle name="Entree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C_ach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B"/>
      <sheetName val="Cde_Otelo"/>
      <sheetName val="Fraises"/>
      <sheetName val="Composants"/>
      <sheetName val="ComposOrg"/>
      <sheetName val="Elec-dif"/>
      <sheetName val="Selectronic"/>
      <sheetName val="Conrad"/>
      <sheetName val="Gotronic"/>
    </sheetNames>
    <sheetDataSet>
      <sheetData sheetId="5">
        <row r="15">
          <cell r="D15" t="str">
            <v>Qté</v>
          </cell>
          <cell r="E15" t="str">
            <v>PU</v>
          </cell>
        </row>
        <row r="17">
          <cell r="D17">
            <v>1</v>
          </cell>
          <cell r="E17">
            <v>12</v>
          </cell>
        </row>
        <row r="18">
          <cell r="D18">
            <v>1</v>
          </cell>
          <cell r="E18">
            <v>3.25</v>
          </cell>
        </row>
        <row r="19">
          <cell r="D19">
            <v>1</v>
          </cell>
          <cell r="E19">
            <v>12.5</v>
          </cell>
        </row>
        <row r="20">
          <cell r="D20">
            <v>2</v>
          </cell>
          <cell r="E20">
            <v>4</v>
          </cell>
        </row>
        <row r="21">
          <cell r="D21">
            <v>1</v>
          </cell>
          <cell r="E21">
            <v>1</v>
          </cell>
        </row>
        <row r="22">
          <cell r="D22">
            <v>1</v>
          </cell>
          <cell r="E22">
            <v>1.5</v>
          </cell>
        </row>
        <row r="24">
          <cell r="D24">
            <v>4</v>
          </cell>
          <cell r="E24">
            <v>0.76</v>
          </cell>
        </row>
        <row r="25">
          <cell r="D25">
            <v>1</v>
          </cell>
          <cell r="E25">
            <v>1.2</v>
          </cell>
        </row>
        <row r="26">
          <cell r="D26">
            <v>1</v>
          </cell>
          <cell r="E26">
            <v>0.76</v>
          </cell>
        </row>
        <row r="27">
          <cell r="D27">
            <v>1</v>
          </cell>
          <cell r="E27">
            <v>0.6</v>
          </cell>
        </row>
        <row r="28">
          <cell r="D28">
            <v>1</v>
          </cell>
          <cell r="E28">
            <v>0.6</v>
          </cell>
        </row>
        <row r="29">
          <cell r="D29">
            <v>1</v>
          </cell>
          <cell r="E29">
            <v>0.45</v>
          </cell>
        </row>
        <row r="30">
          <cell r="D30">
            <v>1</v>
          </cell>
          <cell r="E30">
            <v>0.18</v>
          </cell>
        </row>
        <row r="31">
          <cell r="D31">
            <v>1</v>
          </cell>
          <cell r="E31">
            <v>1.2</v>
          </cell>
        </row>
        <row r="32">
          <cell r="D32">
            <v>2</v>
          </cell>
          <cell r="E32">
            <v>0.1</v>
          </cell>
        </row>
        <row r="33">
          <cell r="D33">
            <v>1</v>
          </cell>
          <cell r="E33">
            <v>0.1</v>
          </cell>
        </row>
        <row r="34">
          <cell r="D34">
            <v>3</v>
          </cell>
          <cell r="E34">
            <v>0.45</v>
          </cell>
        </row>
        <row r="35">
          <cell r="D35">
            <v>1</v>
          </cell>
          <cell r="E35">
            <v>0.5</v>
          </cell>
        </row>
        <row r="36">
          <cell r="D36">
            <v>1</v>
          </cell>
          <cell r="E36">
            <v>0.5</v>
          </cell>
        </row>
        <row r="37">
          <cell r="D37">
            <v>1</v>
          </cell>
          <cell r="E37">
            <v>3.35</v>
          </cell>
        </row>
        <row r="38">
          <cell r="D38">
            <v>1</v>
          </cell>
          <cell r="E38">
            <v>1.5</v>
          </cell>
        </row>
        <row r="39">
          <cell r="D39">
            <v>1</v>
          </cell>
          <cell r="E39">
            <v>0.5</v>
          </cell>
        </row>
        <row r="40">
          <cell r="D40">
            <v>1</v>
          </cell>
          <cell r="E40">
            <v>0.4</v>
          </cell>
        </row>
        <row r="41">
          <cell r="D41">
            <v>1</v>
          </cell>
          <cell r="E41">
            <v>0.4</v>
          </cell>
        </row>
        <row r="42">
          <cell r="D42">
            <v>2</v>
          </cell>
          <cell r="E42">
            <v>0.4</v>
          </cell>
        </row>
        <row r="44">
          <cell r="D44">
            <v>5</v>
          </cell>
          <cell r="E44">
            <v>0.3</v>
          </cell>
        </row>
        <row r="45">
          <cell r="D45">
            <v>5</v>
          </cell>
          <cell r="E45">
            <v>0.3</v>
          </cell>
        </row>
        <row r="46">
          <cell r="D46">
            <v>5</v>
          </cell>
          <cell r="E46">
            <v>0.3</v>
          </cell>
        </row>
        <row r="47">
          <cell r="D47">
            <v>5</v>
          </cell>
          <cell r="E47">
            <v>0.3</v>
          </cell>
        </row>
        <row r="48">
          <cell r="D48">
            <v>5</v>
          </cell>
          <cell r="E48">
            <v>0.35</v>
          </cell>
        </row>
        <row r="49">
          <cell r="D49">
            <v>5</v>
          </cell>
          <cell r="E49">
            <v>0.35</v>
          </cell>
        </row>
        <row r="50">
          <cell r="D50">
            <v>5</v>
          </cell>
          <cell r="E50">
            <v>0.35</v>
          </cell>
        </row>
        <row r="51">
          <cell r="D51">
            <v>5</v>
          </cell>
          <cell r="E51">
            <v>0.35</v>
          </cell>
        </row>
        <row r="52">
          <cell r="D52">
            <v>2</v>
          </cell>
          <cell r="E52">
            <v>1</v>
          </cell>
        </row>
        <row r="53">
          <cell r="D53">
            <v>2</v>
          </cell>
          <cell r="E53">
            <v>1</v>
          </cell>
        </row>
        <row r="54">
          <cell r="D54">
            <v>1</v>
          </cell>
          <cell r="E54">
            <v>5.35</v>
          </cell>
        </row>
        <row r="55">
          <cell r="D55">
            <v>1</v>
          </cell>
          <cell r="E55">
            <v>5.35</v>
          </cell>
        </row>
        <row r="57">
          <cell r="D57">
            <v>3</v>
          </cell>
          <cell r="E57">
            <v>1.4</v>
          </cell>
        </row>
        <row r="58">
          <cell r="D58">
            <v>1</v>
          </cell>
          <cell r="E58">
            <v>10.5</v>
          </cell>
        </row>
        <row r="60">
          <cell r="D60">
            <v>1</v>
          </cell>
          <cell r="E60">
            <v>1.5</v>
          </cell>
        </row>
        <row r="61">
          <cell r="D61">
            <v>2</v>
          </cell>
          <cell r="E61">
            <v>1.5</v>
          </cell>
        </row>
        <row r="63">
          <cell r="D63">
            <v>16</v>
          </cell>
          <cell r="E63">
            <v>0.4</v>
          </cell>
        </row>
        <row r="64">
          <cell r="D64">
            <v>20</v>
          </cell>
          <cell r="E64">
            <v>0.04</v>
          </cell>
        </row>
        <row r="65">
          <cell r="D65">
            <v>3</v>
          </cell>
          <cell r="E65">
            <v>0.2</v>
          </cell>
        </row>
        <row r="66">
          <cell r="D66">
            <v>10</v>
          </cell>
          <cell r="E66">
            <v>0.08</v>
          </cell>
        </row>
        <row r="67">
          <cell r="D67">
            <v>4</v>
          </cell>
          <cell r="E67">
            <v>0.2</v>
          </cell>
        </row>
        <row r="68">
          <cell r="D68">
            <v>2</v>
          </cell>
          <cell r="E68">
            <v>6.1</v>
          </cell>
        </row>
        <row r="69">
          <cell r="D69">
            <v>3</v>
          </cell>
          <cell r="E69">
            <v>1.3</v>
          </cell>
        </row>
        <row r="71">
          <cell r="D71">
            <v>7</v>
          </cell>
          <cell r="E71">
            <v>2</v>
          </cell>
        </row>
        <row r="72">
          <cell r="D72">
            <v>1</v>
          </cell>
          <cell r="E72">
            <v>5.35</v>
          </cell>
        </row>
        <row r="73">
          <cell r="D73">
            <v>1</v>
          </cell>
          <cell r="E73">
            <v>5.35</v>
          </cell>
        </row>
        <row r="74">
          <cell r="D74">
            <v>3</v>
          </cell>
          <cell r="E74">
            <v>3.4</v>
          </cell>
        </row>
        <row r="76">
          <cell r="D76">
            <v>1</v>
          </cell>
          <cell r="E76">
            <v>2</v>
          </cell>
        </row>
        <row r="77">
          <cell r="D77">
            <v>1</v>
          </cell>
          <cell r="E77">
            <v>2</v>
          </cell>
        </row>
        <row r="78">
          <cell r="D78">
            <v>1</v>
          </cell>
          <cell r="E78">
            <v>2.1</v>
          </cell>
        </row>
        <row r="79">
          <cell r="D79">
            <v>1</v>
          </cell>
          <cell r="E79">
            <v>2.1</v>
          </cell>
        </row>
        <row r="80">
          <cell r="D80">
            <v>1</v>
          </cell>
          <cell r="E80">
            <v>0.8</v>
          </cell>
        </row>
        <row r="82">
          <cell r="D82">
            <v>1</v>
          </cell>
          <cell r="E82">
            <v>5.75</v>
          </cell>
        </row>
        <row r="84">
          <cell r="D84">
            <v>1</v>
          </cell>
          <cell r="E84">
            <v>19</v>
          </cell>
        </row>
        <row r="93">
          <cell r="D93">
            <v>0</v>
          </cell>
          <cell r="E93">
            <v>53</v>
          </cell>
        </row>
        <row r="94">
          <cell r="D94">
            <v>0</v>
          </cell>
        </row>
        <row r="95">
          <cell r="D95">
            <v>0</v>
          </cell>
          <cell r="E95">
            <v>13.5</v>
          </cell>
        </row>
        <row r="96">
          <cell r="D96">
            <v>0</v>
          </cell>
          <cell r="E96">
            <v>10</v>
          </cell>
        </row>
        <row r="97">
          <cell r="D97">
            <v>0</v>
          </cell>
          <cell r="E97">
            <v>4.5</v>
          </cell>
        </row>
        <row r="98">
          <cell r="D98">
            <v>0</v>
          </cell>
        </row>
        <row r="99">
          <cell r="D99">
            <v>0</v>
          </cell>
          <cell r="E99">
            <v>1.8</v>
          </cell>
        </row>
        <row r="100">
          <cell r="D100">
            <v>0</v>
          </cell>
          <cell r="E100">
            <v>1.15</v>
          </cell>
        </row>
        <row r="101">
          <cell r="D101">
            <v>1</v>
          </cell>
          <cell r="E101">
            <v>6.25</v>
          </cell>
        </row>
        <row r="102">
          <cell r="D102">
            <v>0</v>
          </cell>
          <cell r="E102">
            <v>0.76</v>
          </cell>
        </row>
        <row r="106">
          <cell r="D106">
            <v>1</v>
          </cell>
          <cell r="E106">
            <v>8</v>
          </cell>
        </row>
        <row r="107">
          <cell r="D107">
            <v>8</v>
          </cell>
          <cell r="E107">
            <v>0.5</v>
          </cell>
        </row>
        <row r="108">
          <cell r="D108">
            <v>1</v>
          </cell>
          <cell r="E108">
            <v>0.45</v>
          </cell>
        </row>
        <row r="109">
          <cell r="D109">
            <v>1</v>
          </cell>
        </row>
        <row r="110">
          <cell r="D110">
            <v>8</v>
          </cell>
          <cell r="E110">
            <v>0.4</v>
          </cell>
        </row>
        <row r="111">
          <cell r="D111">
            <v>1</v>
          </cell>
          <cell r="E111">
            <v>6.1</v>
          </cell>
        </row>
        <row r="128">
          <cell r="D128" t="str">
            <v>Qté</v>
          </cell>
          <cell r="E128" t="str">
            <v>PU</v>
          </cell>
        </row>
        <row r="129">
          <cell r="D129">
            <v>10</v>
          </cell>
          <cell r="E129">
            <v>0.04</v>
          </cell>
        </row>
        <row r="130">
          <cell r="D130">
            <v>1</v>
          </cell>
          <cell r="E130">
            <v>0.2</v>
          </cell>
        </row>
        <row r="131">
          <cell r="D131">
            <v>10</v>
          </cell>
          <cell r="E131">
            <v>0.03</v>
          </cell>
        </row>
        <row r="132">
          <cell r="D132">
            <v>10</v>
          </cell>
          <cell r="E132">
            <v>0.03</v>
          </cell>
        </row>
        <row r="133">
          <cell r="D133">
            <v>20</v>
          </cell>
          <cell r="E133">
            <v>0.03</v>
          </cell>
        </row>
        <row r="134">
          <cell r="D134">
            <v>10</v>
          </cell>
          <cell r="E134">
            <v>0.08</v>
          </cell>
        </row>
        <row r="135">
          <cell r="D135">
            <v>3</v>
          </cell>
          <cell r="E135">
            <v>0.2</v>
          </cell>
        </row>
        <row r="136">
          <cell r="D136">
            <v>20</v>
          </cell>
          <cell r="E136">
            <v>0.2</v>
          </cell>
        </row>
        <row r="137">
          <cell r="D137">
            <v>1</v>
          </cell>
          <cell r="E137">
            <v>0.2</v>
          </cell>
        </row>
        <row r="138">
          <cell r="D138">
            <v>1</v>
          </cell>
          <cell r="E138">
            <v>0.08</v>
          </cell>
        </row>
        <row r="139">
          <cell r="D139">
            <v>3</v>
          </cell>
          <cell r="E139">
            <v>0.08</v>
          </cell>
        </row>
        <row r="140">
          <cell r="D140">
            <v>3</v>
          </cell>
          <cell r="E140">
            <v>1.35</v>
          </cell>
        </row>
        <row r="141">
          <cell r="D141">
            <v>3</v>
          </cell>
          <cell r="E141">
            <v>1.35</v>
          </cell>
        </row>
        <row r="142">
          <cell r="D142">
            <v>3</v>
          </cell>
          <cell r="E142">
            <v>1.5</v>
          </cell>
        </row>
        <row r="143">
          <cell r="D143">
            <v>8</v>
          </cell>
          <cell r="E143">
            <v>0.5</v>
          </cell>
        </row>
        <row r="144">
          <cell r="D144">
            <v>3</v>
          </cell>
          <cell r="E144">
            <v>0.5</v>
          </cell>
        </row>
        <row r="145">
          <cell r="D145">
            <v>2</v>
          </cell>
          <cell r="E145">
            <v>0.55</v>
          </cell>
        </row>
        <row r="146">
          <cell r="D146">
            <v>2</v>
          </cell>
          <cell r="E146">
            <v>0.55</v>
          </cell>
        </row>
        <row r="147">
          <cell r="D147">
            <v>1</v>
          </cell>
          <cell r="E147">
            <v>2.6</v>
          </cell>
        </row>
        <row r="148">
          <cell r="D148">
            <v>1</v>
          </cell>
          <cell r="E148">
            <v>2.6</v>
          </cell>
        </row>
        <row r="149">
          <cell r="D149">
            <v>1</v>
          </cell>
          <cell r="E149">
            <v>1.5</v>
          </cell>
        </row>
        <row r="150">
          <cell r="D150">
            <v>1</v>
          </cell>
          <cell r="E150">
            <v>1.5</v>
          </cell>
        </row>
        <row r="151">
          <cell r="D151">
            <v>1</v>
          </cell>
          <cell r="E151">
            <v>2.25</v>
          </cell>
        </row>
        <row r="152">
          <cell r="D152">
            <v>1</v>
          </cell>
          <cell r="E152">
            <v>1.65</v>
          </cell>
        </row>
        <row r="153">
          <cell r="D153">
            <v>1</v>
          </cell>
          <cell r="E153">
            <v>0.1</v>
          </cell>
        </row>
        <row r="154">
          <cell r="D154">
            <v>8</v>
          </cell>
          <cell r="E154">
            <v>0.1</v>
          </cell>
        </row>
        <row r="155">
          <cell r="D155">
            <v>6</v>
          </cell>
          <cell r="E155">
            <v>0.65</v>
          </cell>
        </row>
        <row r="156">
          <cell r="D156">
            <v>1</v>
          </cell>
          <cell r="E156">
            <v>2.3</v>
          </cell>
        </row>
        <row r="157">
          <cell r="D157">
            <v>1</v>
          </cell>
          <cell r="E157">
            <v>0.15</v>
          </cell>
        </row>
        <row r="158">
          <cell r="D158">
            <v>1</v>
          </cell>
          <cell r="E158">
            <v>0.35</v>
          </cell>
        </row>
        <row r="159">
          <cell r="D159">
            <v>5</v>
          </cell>
          <cell r="E159">
            <v>0.45</v>
          </cell>
        </row>
        <row r="160">
          <cell r="D160">
            <v>1</v>
          </cell>
          <cell r="E160">
            <v>1.85</v>
          </cell>
        </row>
        <row r="161">
          <cell r="D161">
            <v>1</v>
          </cell>
          <cell r="E161">
            <v>14.5</v>
          </cell>
        </row>
        <row r="162">
          <cell r="D162">
            <v>1</v>
          </cell>
          <cell r="E162">
            <v>1</v>
          </cell>
        </row>
        <row r="163">
          <cell r="D163">
            <v>5</v>
          </cell>
          <cell r="E163">
            <v>0.3</v>
          </cell>
        </row>
        <row r="164">
          <cell r="D164">
            <v>5</v>
          </cell>
          <cell r="E164">
            <v>0.35</v>
          </cell>
        </row>
        <row r="165">
          <cell r="D165">
            <v>5</v>
          </cell>
          <cell r="E165">
            <v>0.3</v>
          </cell>
        </row>
        <row r="166">
          <cell r="D166">
            <v>5</v>
          </cell>
          <cell r="E166">
            <v>0.3</v>
          </cell>
        </row>
        <row r="167">
          <cell r="D167">
            <v>5</v>
          </cell>
          <cell r="E167">
            <v>0.35</v>
          </cell>
        </row>
        <row r="168">
          <cell r="D168">
            <v>5</v>
          </cell>
          <cell r="E168">
            <v>0.35</v>
          </cell>
        </row>
        <row r="169">
          <cell r="D169">
            <v>1</v>
          </cell>
          <cell r="E169">
            <v>0.6</v>
          </cell>
        </row>
        <row r="170">
          <cell r="D170">
            <v>1</v>
          </cell>
          <cell r="E170">
            <v>0.9</v>
          </cell>
        </row>
        <row r="171">
          <cell r="D171">
            <v>1</v>
          </cell>
          <cell r="E171">
            <v>0.7</v>
          </cell>
        </row>
        <row r="172">
          <cell r="D172">
            <v>1</v>
          </cell>
          <cell r="E172">
            <v>0.7</v>
          </cell>
        </row>
        <row r="173">
          <cell r="D173">
            <v>1</v>
          </cell>
          <cell r="E173">
            <v>5</v>
          </cell>
        </row>
        <row r="174">
          <cell r="D174">
            <v>1</v>
          </cell>
          <cell r="E174">
            <v>3.75</v>
          </cell>
        </row>
        <row r="175">
          <cell r="D175">
            <v>1</v>
          </cell>
          <cell r="E175">
            <v>5</v>
          </cell>
        </row>
        <row r="176">
          <cell r="D176">
            <v>1</v>
          </cell>
          <cell r="E176">
            <v>2.5</v>
          </cell>
        </row>
        <row r="177">
          <cell r="D177">
            <v>1</v>
          </cell>
          <cell r="E177">
            <v>3.5</v>
          </cell>
        </row>
        <row r="178">
          <cell r="D178">
            <v>1</v>
          </cell>
          <cell r="E178">
            <v>4</v>
          </cell>
        </row>
      </sheetData>
      <sheetData sheetId="7">
        <row r="1">
          <cell r="D1" t="str">
            <v>Qté</v>
          </cell>
        </row>
        <row r="3">
          <cell r="C3">
            <v>34.9</v>
          </cell>
          <cell r="D3">
            <v>1</v>
          </cell>
        </row>
        <row r="4">
          <cell r="C4">
            <v>7.9</v>
          </cell>
          <cell r="D4">
            <v>1</v>
          </cell>
        </row>
        <row r="5">
          <cell r="C5">
            <v>4.95</v>
          </cell>
          <cell r="D5">
            <v>1</v>
          </cell>
        </row>
        <row r="6">
          <cell r="C6">
            <v>3.1</v>
          </cell>
          <cell r="D6">
            <v>1</v>
          </cell>
        </row>
        <row r="7">
          <cell r="C7">
            <v>13.9</v>
          </cell>
          <cell r="D7">
            <v>1</v>
          </cell>
        </row>
        <row r="8">
          <cell r="C8">
            <v>4.5</v>
          </cell>
          <cell r="D8">
            <v>1</v>
          </cell>
        </row>
        <row r="9">
          <cell r="C9">
            <v>1</v>
          </cell>
          <cell r="D9">
            <v>4</v>
          </cell>
        </row>
        <row r="18">
          <cell r="C18">
            <v>14.9</v>
          </cell>
          <cell r="D18">
            <v>1</v>
          </cell>
        </row>
        <row r="20">
          <cell r="C20">
            <v>8.54</v>
          </cell>
          <cell r="D20">
            <v>1</v>
          </cell>
        </row>
        <row r="21">
          <cell r="C21">
            <v>10.73</v>
          </cell>
          <cell r="D21">
            <v>1</v>
          </cell>
        </row>
        <row r="22">
          <cell r="C22">
            <v>2.78</v>
          </cell>
          <cell r="D22">
            <v>1</v>
          </cell>
        </row>
        <row r="23">
          <cell r="C23">
            <v>29.95</v>
          </cell>
          <cell r="D23">
            <v>1</v>
          </cell>
        </row>
        <row r="24">
          <cell r="C24">
            <v>2.9</v>
          </cell>
          <cell r="D24">
            <v>1</v>
          </cell>
        </row>
        <row r="25">
          <cell r="C25">
            <v>19</v>
          </cell>
          <cell r="D25">
            <v>1</v>
          </cell>
        </row>
        <row r="26">
          <cell r="C26">
            <v>6.1</v>
          </cell>
          <cell r="D26">
            <v>1</v>
          </cell>
        </row>
        <row r="27">
          <cell r="C27">
            <v>0.25</v>
          </cell>
          <cell r="D27">
            <v>1</v>
          </cell>
        </row>
        <row r="28">
          <cell r="C28">
            <v>0.7</v>
          </cell>
          <cell r="D28">
            <v>1</v>
          </cell>
        </row>
      </sheetData>
      <sheetData sheetId="8">
        <row r="4">
          <cell r="F4" t="str">
            <v> - nouveau -</v>
          </cell>
        </row>
        <row r="5">
          <cell r="F5" t="str">
            <v>ROUZEAU</v>
          </cell>
        </row>
        <row r="6">
          <cell r="F6" t="str">
            <v>PIERRE</v>
          </cell>
        </row>
        <row r="7">
          <cell r="F7" t="str">
            <v>1 rue de TRUMAU</v>
          </cell>
        </row>
        <row r="8">
          <cell r="F8">
            <v>78540</v>
          </cell>
        </row>
        <row r="9">
          <cell r="F9" t="str">
            <v>VERNOUILLET</v>
          </cell>
        </row>
        <row r="10">
          <cell r="F10" t="str">
            <v> France </v>
          </cell>
        </row>
        <row r="11">
          <cell r="F11" t="str">
            <v>01 39 71 75 07</v>
          </cell>
        </row>
        <row r="13">
          <cell r="E13" t="str">
            <v>GOTRONIC</v>
          </cell>
        </row>
        <row r="14">
          <cell r="E14" t="str">
            <v>Qté</v>
          </cell>
          <cell r="F14" t="str">
            <v>Prix Unitaire</v>
          </cell>
        </row>
        <row r="15">
          <cell r="E15" t="str">
            <v>9</v>
          </cell>
          <cell r="F15">
            <v>0.55</v>
          </cell>
        </row>
        <row r="16">
          <cell r="E16" t="str">
            <v>3</v>
          </cell>
          <cell r="F16">
            <v>9</v>
          </cell>
        </row>
        <row r="17">
          <cell r="E17" t="str">
            <v>1</v>
          </cell>
          <cell r="F17">
            <v>7.25</v>
          </cell>
        </row>
        <row r="18">
          <cell r="E18" t="str">
            <v>4</v>
          </cell>
          <cell r="F18">
            <v>0.38</v>
          </cell>
        </row>
        <row r="19">
          <cell r="E19" t="str">
            <v>2</v>
          </cell>
          <cell r="F19">
            <v>0.4</v>
          </cell>
        </row>
        <row r="20">
          <cell r="E20" t="str">
            <v>4</v>
          </cell>
          <cell r="F20">
            <v>0.7</v>
          </cell>
        </row>
        <row r="21">
          <cell r="E21" t="str">
            <v>1</v>
          </cell>
          <cell r="F21">
            <v>5.95</v>
          </cell>
        </row>
        <row r="22">
          <cell r="E22" t="str">
            <v>2</v>
          </cell>
          <cell r="F22">
            <v>0.65</v>
          </cell>
        </row>
        <row r="23">
          <cell r="E23" t="str">
            <v>2</v>
          </cell>
          <cell r="F23">
            <v>0.55</v>
          </cell>
        </row>
        <row r="24">
          <cell r="E24" t="str">
            <v>3</v>
          </cell>
          <cell r="F24">
            <v>0.25</v>
          </cell>
        </row>
        <row r="25">
          <cell r="E25" t="str">
            <v>3</v>
          </cell>
          <cell r="F25">
            <v>0.3</v>
          </cell>
        </row>
        <row r="26">
          <cell r="E26" t="str">
            <v>1</v>
          </cell>
          <cell r="F26">
            <v>0.35</v>
          </cell>
        </row>
        <row r="27">
          <cell r="E27" t="str">
            <v>1</v>
          </cell>
          <cell r="F27">
            <v>0.45</v>
          </cell>
        </row>
        <row r="28">
          <cell r="E28" t="str">
            <v>1</v>
          </cell>
          <cell r="F28">
            <v>0.9</v>
          </cell>
        </row>
        <row r="43">
          <cell r="F43" t="str">
            <v>C22971</v>
          </cell>
        </row>
        <row r="44">
          <cell r="F44" t="str">
            <v>ROUZEAU</v>
          </cell>
        </row>
        <row r="45">
          <cell r="F45" t="str">
            <v>PIERRE</v>
          </cell>
        </row>
        <row r="46">
          <cell r="F46" t="str">
            <v>1 rue de TRUMAU</v>
          </cell>
        </row>
        <row r="47">
          <cell r="F47">
            <v>78540</v>
          </cell>
        </row>
        <row r="48">
          <cell r="F48" t="str">
            <v>VERNOUILLET</v>
          </cell>
        </row>
        <row r="49">
          <cell r="F49" t="str">
            <v> France </v>
          </cell>
        </row>
        <row r="50">
          <cell r="F50" t="str">
            <v>01 39 71 75 07</v>
          </cell>
        </row>
        <row r="52">
          <cell r="E52" t="str">
            <v>GOTRONIC</v>
          </cell>
        </row>
        <row r="53">
          <cell r="E53" t="str">
            <v>Qté</v>
          </cell>
          <cell r="F53" t="str">
            <v>Prix Unitaire</v>
          </cell>
        </row>
        <row r="54">
          <cell r="E54" t="str">
            <v>6</v>
          </cell>
          <cell r="F54">
            <v>1.6</v>
          </cell>
        </row>
        <row r="55">
          <cell r="E55" t="str">
            <v>3</v>
          </cell>
          <cell r="F55">
            <v>1.6</v>
          </cell>
        </row>
        <row r="56">
          <cell r="E56" t="str">
            <v>3</v>
          </cell>
          <cell r="F56">
            <v>1.5</v>
          </cell>
        </row>
        <row r="57">
          <cell r="E57" t="str">
            <v>3</v>
          </cell>
          <cell r="F57">
            <v>3.7</v>
          </cell>
        </row>
        <row r="58">
          <cell r="E58" t="str">
            <v>1</v>
          </cell>
          <cell r="F58">
            <v>1.15</v>
          </cell>
        </row>
        <row r="59">
          <cell r="E59" t="str">
            <v>1</v>
          </cell>
          <cell r="F59">
            <v>1</v>
          </cell>
        </row>
        <row r="60">
          <cell r="E60" t="str">
            <v>6</v>
          </cell>
          <cell r="F60">
            <v>2.1</v>
          </cell>
        </row>
        <row r="61">
          <cell r="E61" t="str">
            <v>5</v>
          </cell>
          <cell r="F61">
            <v>2.4</v>
          </cell>
        </row>
        <row r="62">
          <cell r="E62" t="str">
            <v>10</v>
          </cell>
          <cell r="F62">
            <v>0.4</v>
          </cell>
        </row>
        <row r="63">
          <cell r="E63" t="str">
            <v>1</v>
          </cell>
          <cell r="F63">
            <v>24.9</v>
          </cell>
        </row>
        <row r="64">
          <cell r="E64" t="str">
            <v>1</v>
          </cell>
          <cell r="F64">
            <v>4.8</v>
          </cell>
        </row>
        <row r="65">
          <cell r="E65" t="str">
            <v>1</v>
          </cell>
          <cell r="F65">
            <v>1.6</v>
          </cell>
        </row>
        <row r="66">
          <cell r="E66" t="str">
            <v>1</v>
          </cell>
          <cell r="F66">
            <v>0.9</v>
          </cell>
        </row>
        <row r="67">
          <cell r="E67" t="str">
            <v>6</v>
          </cell>
          <cell r="F67">
            <v>1.6</v>
          </cell>
        </row>
        <row r="68">
          <cell r="E68" t="str">
            <v>2</v>
          </cell>
          <cell r="F68">
            <v>0.55</v>
          </cell>
        </row>
        <row r="69">
          <cell r="E69" t="str">
            <v>1</v>
          </cell>
          <cell r="F69">
            <v>1.2</v>
          </cell>
        </row>
        <row r="70">
          <cell r="E70" t="str">
            <v>1</v>
          </cell>
          <cell r="F70">
            <v>2.9</v>
          </cell>
        </row>
        <row r="71">
          <cell r="E71" t="str">
            <v>1</v>
          </cell>
          <cell r="F71">
            <v>0.1</v>
          </cell>
        </row>
        <row r="72">
          <cell r="E72" t="str">
            <v>1</v>
          </cell>
          <cell r="F72">
            <v>0.1</v>
          </cell>
        </row>
        <row r="73">
          <cell r="E73" t="str">
            <v>1</v>
          </cell>
          <cell r="F73">
            <v>0.1</v>
          </cell>
        </row>
        <row r="74">
          <cell r="E74" t="str">
            <v>1</v>
          </cell>
          <cell r="F74">
            <v>0.25</v>
          </cell>
        </row>
        <row r="75">
          <cell r="E75" t="str">
            <v>1</v>
          </cell>
          <cell r="F75">
            <v>0.3</v>
          </cell>
        </row>
        <row r="76">
          <cell r="E76" t="str">
            <v>4</v>
          </cell>
          <cell r="F76">
            <v>0.45</v>
          </cell>
        </row>
        <row r="77">
          <cell r="E77" t="str">
            <v>4</v>
          </cell>
          <cell r="F77">
            <v>0.3</v>
          </cell>
        </row>
        <row r="78">
          <cell r="E78" t="str">
            <v>2</v>
          </cell>
          <cell r="F78">
            <v>0.6</v>
          </cell>
        </row>
        <row r="79">
          <cell r="E79" t="str">
            <v>3</v>
          </cell>
          <cell r="F79">
            <v>0.27</v>
          </cell>
        </row>
        <row r="80">
          <cell r="E80" t="str">
            <v>1</v>
          </cell>
          <cell r="F80">
            <v>1.6</v>
          </cell>
        </row>
        <row r="81">
          <cell r="E81" t="str">
            <v>1</v>
          </cell>
          <cell r="F81">
            <v>27.3</v>
          </cell>
        </row>
        <row r="82">
          <cell r="E82" t="str">
            <v>3</v>
          </cell>
          <cell r="F82">
            <v>0.3</v>
          </cell>
        </row>
        <row r="83">
          <cell r="E83" t="str">
            <v>1</v>
          </cell>
          <cell r="F83">
            <v>1.5</v>
          </cell>
        </row>
        <row r="84">
          <cell r="E84" t="str">
            <v>1</v>
          </cell>
          <cell r="F84">
            <v>0.25</v>
          </cell>
        </row>
        <row r="85">
          <cell r="E85" t="str">
            <v>1</v>
          </cell>
          <cell r="F85">
            <v>0.3</v>
          </cell>
        </row>
        <row r="86">
          <cell r="E86" t="str">
            <v>1</v>
          </cell>
          <cell r="F86">
            <v>4.9</v>
          </cell>
        </row>
        <row r="87">
          <cell r="E87" t="str">
            <v>1</v>
          </cell>
          <cell r="F87">
            <v>2.9</v>
          </cell>
        </row>
        <row r="101">
          <cell r="F101" t="str">
            <v>C22971</v>
          </cell>
        </row>
        <row r="102">
          <cell r="F102" t="str">
            <v>ROUZEAU</v>
          </cell>
        </row>
        <row r="103">
          <cell r="F103" t="str">
            <v>PIERRE</v>
          </cell>
        </row>
        <row r="104">
          <cell r="F104" t="str">
            <v>1 rue de TRUMAU</v>
          </cell>
        </row>
        <row r="105">
          <cell r="F105">
            <v>78540</v>
          </cell>
        </row>
        <row r="106">
          <cell r="F106" t="str">
            <v>VERNOUILLET</v>
          </cell>
        </row>
        <row r="107">
          <cell r="F107" t="str">
            <v> France </v>
          </cell>
        </row>
        <row r="108">
          <cell r="F108" t="str">
            <v>01 39 71 75 07</v>
          </cell>
        </row>
        <row r="110">
          <cell r="E110" t="str">
            <v>GOTRONIC</v>
          </cell>
        </row>
        <row r="111">
          <cell r="E111" t="str">
            <v>Qté</v>
          </cell>
          <cell r="F111" t="str">
            <v>Prix Unitaire</v>
          </cell>
        </row>
        <row r="112">
          <cell r="E112" t="str">
            <v>8</v>
          </cell>
          <cell r="F112">
            <v>2.3</v>
          </cell>
        </row>
        <row r="113">
          <cell r="E113" t="str">
            <v>2</v>
          </cell>
          <cell r="F113">
            <v>0.45</v>
          </cell>
        </row>
        <row r="114">
          <cell r="E114" t="str">
            <v>1</v>
          </cell>
          <cell r="F114">
            <v>1.4</v>
          </cell>
        </row>
        <row r="115">
          <cell r="E115" t="str">
            <v>1</v>
          </cell>
          <cell r="F115">
            <v>0.18</v>
          </cell>
        </row>
        <row r="116">
          <cell r="E116" t="str">
            <v>6</v>
          </cell>
          <cell r="F116">
            <v>0.35</v>
          </cell>
        </row>
        <row r="117">
          <cell r="E117" t="str">
            <v>2</v>
          </cell>
          <cell r="F117">
            <v>0.46</v>
          </cell>
        </row>
        <row r="118">
          <cell r="E118" t="str">
            <v>1</v>
          </cell>
          <cell r="F118">
            <v>1</v>
          </cell>
        </row>
        <row r="119">
          <cell r="E119" t="str">
            <v>1</v>
          </cell>
          <cell r="F119">
            <v>0.15</v>
          </cell>
        </row>
        <row r="120">
          <cell r="E120" t="str">
            <v>1</v>
          </cell>
          <cell r="F120">
            <v>0.15</v>
          </cell>
        </row>
        <row r="121">
          <cell r="E121" t="str">
            <v>1</v>
          </cell>
          <cell r="F121">
            <v>0.15</v>
          </cell>
        </row>
        <row r="122">
          <cell r="E122" t="str">
            <v>1</v>
          </cell>
          <cell r="F122">
            <v>0.35</v>
          </cell>
        </row>
        <row r="123">
          <cell r="E123" t="str">
            <v>1</v>
          </cell>
          <cell r="F123">
            <v>0.1</v>
          </cell>
        </row>
        <row r="124">
          <cell r="E124" t="str">
            <v>1</v>
          </cell>
          <cell r="F124">
            <v>0.1</v>
          </cell>
        </row>
        <row r="125">
          <cell r="E125" t="str">
            <v>3</v>
          </cell>
          <cell r="F125">
            <v>0.08</v>
          </cell>
        </row>
        <row r="126">
          <cell r="E126" t="str">
            <v>1</v>
          </cell>
          <cell r="F126">
            <v>0.45</v>
          </cell>
        </row>
        <row r="127">
          <cell r="E127" t="str">
            <v>1</v>
          </cell>
          <cell r="F127">
            <v>0.4</v>
          </cell>
        </row>
        <row r="128">
          <cell r="E128" t="str">
            <v>1</v>
          </cell>
          <cell r="F128">
            <v>0.4</v>
          </cell>
        </row>
        <row r="129">
          <cell r="E129" t="str">
            <v>3</v>
          </cell>
          <cell r="F129">
            <v>0.45</v>
          </cell>
        </row>
        <row r="130">
          <cell r="E130" t="str">
            <v>2</v>
          </cell>
          <cell r="F130">
            <v>0.95</v>
          </cell>
        </row>
        <row r="131">
          <cell r="E131" t="str">
            <v>2</v>
          </cell>
          <cell r="F131">
            <v>2</v>
          </cell>
        </row>
        <row r="132">
          <cell r="E132" t="str">
            <v>2</v>
          </cell>
          <cell r="F132">
            <v>1.6</v>
          </cell>
        </row>
        <row r="133">
          <cell r="E133" t="str">
            <v>2</v>
          </cell>
          <cell r="F133">
            <v>1.9</v>
          </cell>
        </row>
        <row r="134">
          <cell r="E134" t="str">
            <v>1</v>
          </cell>
          <cell r="F134">
            <v>10.5</v>
          </cell>
        </row>
        <row r="135">
          <cell r="E135" t="str">
            <v>1</v>
          </cell>
          <cell r="F135">
            <v>0.8</v>
          </cell>
        </row>
        <row r="136">
          <cell r="E136" t="str">
            <v>5</v>
          </cell>
          <cell r="F136">
            <v>2.1</v>
          </cell>
        </row>
        <row r="137">
          <cell r="E137" t="str">
            <v>3</v>
          </cell>
          <cell r="F137">
            <v>0.3</v>
          </cell>
        </row>
        <row r="148">
          <cell r="E148" t="str">
            <v>1</v>
          </cell>
          <cell r="F148">
            <v>2.9</v>
          </cell>
        </row>
        <row r="149">
          <cell r="E149" t="str">
            <v>1</v>
          </cell>
          <cell r="F149">
            <v>1.3</v>
          </cell>
        </row>
        <row r="150">
          <cell r="E150" t="str">
            <v>1</v>
          </cell>
          <cell r="F150">
            <v>18.9</v>
          </cell>
        </row>
        <row r="153">
          <cell r="E153" t="str">
            <v>6</v>
          </cell>
          <cell r="F153">
            <v>0.95</v>
          </cell>
        </row>
        <row r="154">
          <cell r="E154" t="str">
            <v>6</v>
          </cell>
          <cell r="F154">
            <v>0.35</v>
          </cell>
        </row>
        <row r="155">
          <cell r="E155" t="str">
            <v>1</v>
          </cell>
          <cell r="F155">
            <v>1.1</v>
          </cell>
        </row>
        <row r="156">
          <cell r="E156" t="str">
            <v>3</v>
          </cell>
          <cell r="F156">
            <v>1</v>
          </cell>
        </row>
        <row r="157">
          <cell r="E157" t="str">
            <v>1</v>
          </cell>
          <cell r="F157">
            <v>11.9</v>
          </cell>
        </row>
        <row r="158">
          <cell r="E158" t="str">
            <v>1</v>
          </cell>
          <cell r="F158">
            <v>21.8</v>
          </cell>
        </row>
        <row r="160">
          <cell r="E160" t="str">
            <v>2</v>
          </cell>
          <cell r="F160">
            <v>1.5</v>
          </cell>
        </row>
        <row r="161">
          <cell r="E161" t="str">
            <v>1</v>
          </cell>
          <cell r="F161">
            <v>2.5</v>
          </cell>
        </row>
        <row r="162">
          <cell r="E162" t="str">
            <v>7</v>
          </cell>
          <cell r="F162">
            <v>2.8</v>
          </cell>
        </row>
        <row r="163">
          <cell r="E163" t="str">
            <v>1</v>
          </cell>
          <cell r="F163">
            <v>0.45</v>
          </cell>
        </row>
        <row r="167">
          <cell r="F167" t="str">
            <v>C22971</v>
          </cell>
        </row>
        <row r="168">
          <cell r="F168" t="str">
            <v>ROUZEAU</v>
          </cell>
        </row>
        <row r="169">
          <cell r="F169" t="str">
            <v>PIERRE</v>
          </cell>
        </row>
        <row r="170">
          <cell r="F170" t="str">
            <v>1 rue de TRUMAU</v>
          </cell>
        </row>
        <row r="171">
          <cell r="F171">
            <v>78540</v>
          </cell>
        </row>
        <row r="172">
          <cell r="F172" t="str">
            <v>VERNOUILLET</v>
          </cell>
        </row>
        <row r="173">
          <cell r="F173" t="str">
            <v> France </v>
          </cell>
        </row>
        <row r="174">
          <cell r="F174" t="str">
            <v>01 39 71 75 07</v>
          </cell>
        </row>
        <row r="176">
          <cell r="E176" t="str">
            <v>GOTRONIC</v>
          </cell>
        </row>
        <row r="177">
          <cell r="E177" t="str">
            <v>Qté</v>
          </cell>
          <cell r="F177" t="str">
            <v>Prix Unitaire</v>
          </cell>
        </row>
        <row r="178">
          <cell r="E178" t="str">
            <v>2</v>
          </cell>
          <cell r="F178">
            <v>2.3</v>
          </cell>
        </row>
        <row r="179">
          <cell r="E179" t="str">
            <v>25</v>
          </cell>
          <cell r="F179">
            <v>0.7</v>
          </cell>
        </row>
        <row r="180">
          <cell r="E180" t="str">
            <v>1</v>
          </cell>
          <cell r="F180">
            <v>1.35</v>
          </cell>
        </row>
        <row r="181">
          <cell r="E181" t="str">
            <v>1</v>
          </cell>
          <cell r="F181">
            <v>0.15</v>
          </cell>
        </row>
        <row r="182">
          <cell r="E182" t="str">
            <v>3</v>
          </cell>
          <cell r="F182">
            <v>0.15</v>
          </cell>
        </row>
        <row r="183">
          <cell r="E183" t="str">
            <v>3</v>
          </cell>
          <cell r="F183">
            <v>0.15</v>
          </cell>
        </row>
        <row r="184">
          <cell r="E184" t="str">
            <v>1</v>
          </cell>
          <cell r="F184">
            <v>0.75</v>
          </cell>
        </row>
        <row r="185">
          <cell r="E185" t="str">
            <v>1</v>
          </cell>
          <cell r="F185">
            <v>1</v>
          </cell>
        </row>
        <row r="186">
          <cell r="E186" t="str">
            <v>2</v>
          </cell>
          <cell r="F186">
            <v>1.2</v>
          </cell>
        </row>
        <row r="187">
          <cell r="E187" t="str">
            <v>1</v>
          </cell>
          <cell r="F187">
            <v>2.75</v>
          </cell>
        </row>
        <row r="188">
          <cell r="E188" t="str">
            <v>2</v>
          </cell>
          <cell r="F188">
            <v>0.2</v>
          </cell>
        </row>
        <row r="189">
          <cell r="E189" t="str">
            <v>2</v>
          </cell>
          <cell r="F189">
            <v>0.2</v>
          </cell>
        </row>
        <row r="190">
          <cell r="E190" t="str">
            <v>1</v>
          </cell>
          <cell r="F190">
            <v>4.5</v>
          </cell>
        </row>
        <row r="191">
          <cell r="E191" t="str">
            <v>3</v>
          </cell>
          <cell r="F191">
            <v>2.1</v>
          </cell>
        </row>
        <row r="192">
          <cell r="E192" t="str">
            <v>1</v>
          </cell>
          <cell r="F192">
            <v>1.6</v>
          </cell>
        </row>
        <row r="193">
          <cell r="E193" t="str">
            <v>1</v>
          </cell>
          <cell r="F193">
            <v>2.2</v>
          </cell>
        </row>
        <row r="194">
          <cell r="E194" t="str">
            <v>2</v>
          </cell>
          <cell r="F194">
            <v>0.3</v>
          </cell>
        </row>
        <row r="195">
          <cell r="E195" t="str">
            <v>2</v>
          </cell>
          <cell r="F195">
            <v>0.25</v>
          </cell>
        </row>
        <row r="196">
          <cell r="E196" t="str">
            <v>1</v>
          </cell>
          <cell r="F196">
            <v>25.6</v>
          </cell>
        </row>
        <row r="197">
          <cell r="E197" t="str">
            <v>1</v>
          </cell>
          <cell r="F197">
            <v>2</v>
          </cell>
        </row>
        <row r="198">
          <cell r="E198" t="str">
            <v>1</v>
          </cell>
          <cell r="F198">
            <v>1.5</v>
          </cell>
        </row>
        <row r="199">
          <cell r="E199" t="str">
            <v>3</v>
          </cell>
          <cell r="F199">
            <v>0.5</v>
          </cell>
        </row>
        <row r="227">
          <cell r="F227" t="str">
            <v>C22971</v>
          </cell>
        </row>
        <row r="228">
          <cell r="F228" t="str">
            <v>ROUZEAU</v>
          </cell>
        </row>
        <row r="229">
          <cell r="F229" t="str">
            <v>PIERRE</v>
          </cell>
        </row>
        <row r="230">
          <cell r="F230" t="str">
            <v>1 rue de TRUMAU</v>
          </cell>
        </row>
        <row r="231">
          <cell r="F231">
            <v>78540</v>
          </cell>
        </row>
        <row r="232">
          <cell r="F232" t="str">
            <v>VERNOUILLET</v>
          </cell>
        </row>
        <row r="233">
          <cell r="F233" t="str">
            <v> France </v>
          </cell>
        </row>
        <row r="234">
          <cell r="F234" t="str">
            <v>01 39 71 75 07</v>
          </cell>
        </row>
        <row r="236">
          <cell r="E236" t="str">
            <v>GOTRONIC</v>
          </cell>
        </row>
        <row r="237">
          <cell r="E237" t="str">
            <v>Qté</v>
          </cell>
          <cell r="F237" t="str">
            <v>Prix Unitaire</v>
          </cell>
        </row>
        <row r="238">
          <cell r="E238" t="str">
            <v>25</v>
          </cell>
          <cell r="F238">
            <v>0.35</v>
          </cell>
        </row>
        <row r="239">
          <cell r="E239" t="str">
            <v>1</v>
          </cell>
          <cell r="F239">
            <v>11</v>
          </cell>
        </row>
        <row r="240">
          <cell r="E240" t="str">
            <v>1</v>
          </cell>
          <cell r="F240">
            <v>1.2</v>
          </cell>
        </row>
        <row r="241">
          <cell r="E241" t="str">
            <v>1</v>
          </cell>
          <cell r="F241">
            <v>2.2</v>
          </cell>
        </row>
        <row r="242">
          <cell r="E242" t="str">
            <v>1</v>
          </cell>
          <cell r="F242">
            <v>3</v>
          </cell>
        </row>
        <row r="243">
          <cell r="E243" t="str">
            <v>1</v>
          </cell>
          <cell r="F243">
            <v>0.55</v>
          </cell>
        </row>
        <row r="244">
          <cell r="E244" t="str">
            <v>1</v>
          </cell>
          <cell r="F244">
            <v>0.5</v>
          </cell>
        </row>
        <row r="245">
          <cell r="E245" t="str">
            <v>1</v>
          </cell>
          <cell r="F245">
            <v>7.95</v>
          </cell>
        </row>
        <row r="246">
          <cell r="E246" t="str">
            <v>5</v>
          </cell>
          <cell r="F246">
            <v>2.1</v>
          </cell>
        </row>
        <row r="247">
          <cell r="E247" t="str">
            <v>2</v>
          </cell>
          <cell r="F247">
            <v>0.18</v>
          </cell>
        </row>
        <row r="248">
          <cell r="E248" t="str">
            <v>2</v>
          </cell>
          <cell r="F248">
            <v>0.2</v>
          </cell>
        </row>
        <row r="249">
          <cell r="E249" t="str">
            <v>2</v>
          </cell>
          <cell r="F249">
            <v>0.18</v>
          </cell>
        </row>
        <row r="250">
          <cell r="E250" t="str">
            <v>1</v>
          </cell>
          <cell r="F250">
            <v>1.4</v>
          </cell>
        </row>
        <row r="251">
          <cell r="E251" t="str">
            <v>1</v>
          </cell>
          <cell r="F251">
            <v>3.7</v>
          </cell>
        </row>
        <row r="252">
          <cell r="E252" t="str">
            <v>1</v>
          </cell>
          <cell r="F252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K64"/>
  <sheetViews>
    <sheetView tabSelected="1" workbookViewId="0" topLeftCell="A7">
      <selection activeCell="A13" sqref="A13"/>
    </sheetView>
  </sheetViews>
  <sheetFormatPr defaultColWidth="11.00390625" defaultRowHeight="14.25"/>
  <cols>
    <col min="1" max="1" width="36.00390625" style="1" customWidth="1"/>
    <col min="2" max="2" width="8.00390625" style="2" customWidth="1"/>
    <col min="3" max="3" width="7.00390625" style="1" customWidth="1"/>
    <col min="4" max="5" width="6.375" style="1" customWidth="1"/>
    <col min="6" max="6" width="5.25390625" style="1" customWidth="1"/>
    <col min="7" max="7" width="6.375" style="1" customWidth="1"/>
    <col min="8" max="8" width="6.75390625" style="1" customWidth="1"/>
    <col min="9" max="9" width="5.25390625" style="1" customWidth="1"/>
    <col min="10" max="10" width="5.625" style="1" customWidth="1"/>
    <col min="11" max="11" width="6.75390625" style="1" customWidth="1"/>
    <col min="12" max="16384" width="11.25390625" style="1" customWidth="1"/>
  </cols>
  <sheetData>
    <row r="1" spans="1:11" ht="13.5">
      <c r="A1" s="20" t="s">
        <v>26</v>
      </c>
      <c r="B1" s="13"/>
      <c r="C1" s="5"/>
      <c r="D1" s="5"/>
      <c r="E1" s="6"/>
      <c r="F1" s="7" t="s">
        <v>47</v>
      </c>
      <c r="G1" s="5"/>
      <c r="H1" s="5"/>
      <c r="I1" s="5"/>
      <c r="J1" s="5"/>
      <c r="K1" s="6"/>
    </row>
    <row r="2" spans="1:11" ht="13.5">
      <c r="A2" s="7" t="s">
        <v>87</v>
      </c>
      <c r="B2" s="21"/>
      <c r="C2" s="8"/>
      <c r="D2" s="8"/>
      <c r="E2" s="9"/>
      <c r="F2" s="7" t="s">
        <v>20</v>
      </c>
      <c r="G2" s="22" t="s">
        <v>48</v>
      </c>
      <c r="H2" s="22" t="s">
        <v>50</v>
      </c>
      <c r="I2" s="8" t="s">
        <v>51</v>
      </c>
      <c r="J2" s="8"/>
      <c r="K2" s="9"/>
    </row>
    <row r="3" spans="1:11" ht="13.5">
      <c r="A3" s="7" t="s">
        <v>86</v>
      </c>
      <c r="B3" s="21"/>
      <c r="C3" s="8"/>
      <c r="D3" s="8"/>
      <c r="E3" s="9"/>
      <c r="F3" s="7"/>
      <c r="G3" s="21" t="s">
        <v>0</v>
      </c>
      <c r="H3" s="21" t="s">
        <v>0</v>
      </c>
      <c r="I3" s="21" t="s">
        <v>1</v>
      </c>
      <c r="J3" s="21" t="s">
        <v>2</v>
      </c>
      <c r="K3" s="9"/>
    </row>
    <row r="4" spans="1:11" ht="14.25" thickBot="1">
      <c r="A4" s="58" t="s">
        <v>27</v>
      </c>
      <c r="B4" s="56"/>
      <c r="C4" s="11"/>
      <c r="D4" s="11"/>
      <c r="E4" s="12"/>
      <c r="F4" s="7" t="s">
        <v>17</v>
      </c>
      <c r="G4" s="23">
        <v>5.08</v>
      </c>
      <c r="H4" s="23">
        <v>6.35</v>
      </c>
      <c r="I4" s="24">
        <v>35</v>
      </c>
      <c r="J4" s="71">
        <f aca="true" t="shared" si="0" ref="J4:J16">I4/9.81</f>
        <v>3.567787971457696</v>
      </c>
      <c r="K4" s="9"/>
    </row>
    <row r="5" spans="1:11" ht="13.5">
      <c r="A5" s="7" t="s">
        <v>29</v>
      </c>
      <c r="B5" s="21"/>
      <c r="C5" s="8"/>
      <c r="D5" s="8"/>
      <c r="E5" s="8"/>
      <c r="F5" s="7" t="s">
        <v>17</v>
      </c>
      <c r="G5" s="23">
        <v>5.08</v>
      </c>
      <c r="H5" s="23">
        <v>9.5</v>
      </c>
      <c r="I5" s="24">
        <v>53</v>
      </c>
      <c r="J5" s="71">
        <f t="shared" si="0"/>
        <v>5.402650356778797</v>
      </c>
      <c r="K5" s="9"/>
    </row>
    <row r="6" spans="1:11" ht="13.5">
      <c r="A6" s="7" t="s">
        <v>28</v>
      </c>
      <c r="B6" s="21"/>
      <c r="C6" s="8"/>
      <c r="D6" s="8"/>
      <c r="E6" s="8"/>
      <c r="F6" s="7" t="s">
        <v>17</v>
      </c>
      <c r="G6" s="23">
        <v>5.08</v>
      </c>
      <c r="H6" s="23">
        <v>12.7</v>
      </c>
      <c r="I6" s="24">
        <v>80</v>
      </c>
      <c r="J6" s="71">
        <f t="shared" si="0"/>
        <v>8.154943934760448</v>
      </c>
      <c r="K6" s="9"/>
    </row>
    <row r="7" spans="2:11" ht="13.5">
      <c r="B7" s="21"/>
      <c r="C7" s="8"/>
      <c r="D7" s="8"/>
      <c r="E7" s="8"/>
      <c r="F7" s="7" t="s">
        <v>18</v>
      </c>
      <c r="G7" s="23">
        <v>9.54</v>
      </c>
      <c r="H7" s="23">
        <v>9.5</v>
      </c>
      <c r="I7" s="24">
        <v>71</v>
      </c>
      <c r="J7" s="71">
        <f t="shared" si="0"/>
        <v>7.237512742099898</v>
      </c>
      <c r="K7" s="9"/>
    </row>
    <row r="8" spans="1:11" ht="13.5">
      <c r="A8" s="7" t="s">
        <v>30</v>
      </c>
      <c r="B8" s="21"/>
      <c r="C8" s="8"/>
      <c r="D8" s="8"/>
      <c r="E8" s="8"/>
      <c r="F8" s="7" t="s">
        <v>18</v>
      </c>
      <c r="G8" s="23">
        <v>9.54</v>
      </c>
      <c r="H8" s="23">
        <v>12.7</v>
      </c>
      <c r="I8" s="25">
        <v>106</v>
      </c>
      <c r="J8" s="71">
        <f t="shared" si="0"/>
        <v>10.805300713557594</v>
      </c>
      <c r="K8" s="9"/>
    </row>
    <row r="9" spans="1:11" ht="13.5">
      <c r="A9" s="7" t="s">
        <v>32</v>
      </c>
      <c r="B9" s="21"/>
      <c r="C9" s="8"/>
      <c r="D9" s="8"/>
      <c r="E9" s="8"/>
      <c r="F9" s="7" t="s">
        <v>18</v>
      </c>
      <c r="G9" s="23">
        <v>9.54</v>
      </c>
      <c r="H9" s="23">
        <v>19</v>
      </c>
      <c r="I9" s="25">
        <v>173</v>
      </c>
      <c r="J9" s="71">
        <f t="shared" si="0"/>
        <v>17.63506625891947</v>
      </c>
      <c r="K9" s="9"/>
    </row>
    <row r="10" spans="1:11" ht="13.5">
      <c r="A10" s="7" t="s">
        <v>31</v>
      </c>
      <c r="B10" s="21"/>
      <c r="C10" s="8"/>
      <c r="D10" s="8"/>
      <c r="E10" s="8"/>
      <c r="F10" s="7" t="s">
        <v>19</v>
      </c>
      <c r="G10" s="23">
        <v>5</v>
      </c>
      <c r="H10" s="23">
        <v>6</v>
      </c>
      <c r="I10" s="25">
        <v>130</v>
      </c>
      <c r="J10" s="71">
        <f t="shared" si="0"/>
        <v>13.251783893985728</v>
      </c>
      <c r="K10" s="9"/>
    </row>
    <row r="11" spans="1:11" ht="14.25" thickBot="1">
      <c r="A11" s="7" t="s">
        <v>33</v>
      </c>
      <c r="B11" s="21"/>
      <c r="C11" s="8"/>
      <c r="D11" s="8"/>
      <c r="E11" s="8"/>
      <c r="F11" s="7" t="s">
        <v>19</v>
      </c>
      <c r="G11" s="23">
        <v>5</v>
      </c>
      <c r="H11" s="23">
        <v>10</v>
      </c>
      <c r="I11" s="25">
        <v>195</v>
      </c>
      <c r="J11" s="71">
        <f t="shared" si="0"/>
        <v>19.877675840978593</v>
      </c>
      <c r="K11" s="9"/>
    </row>
    <row r="12" spans="1:11" ht="14.25" thickBot="1">
      <c r="A12" s="67" t="s">
        <v>34</v>
      </c>
      <c r="B12" s="68"/>
      <c r="C12" s="69"/>
      <c r="D12" s="69"/>
      <c r="E12" s="70"/>
      <c r="F12" s="7" t="s">
        <v>19</v>
      </c>
      <c r="G12" s="23">
        <v>5</v>
      </c>
      <c r="H12" s="23">
        <v>15</v>
      </c>
      <c r="I12" s="25">
        <v>330</v>
      </c>
      <c r="J12" s="71">
        <f t="shared" si="0"/>
        <v>33.63914373088685</v>
      </c>
      <c r="K12" s="9"/>
    </row>
    <row r="13" spans="1:11" ht="14.25" thickBot="1">
      <c r="A13" s="60" t="s">
        <v>93</v>
      </c>
      <c r="B13" s="13"/>
      <c r="C13" s="5"/>
      <c r="D13" s="5"/>
      <c r="E13" s="6"/>
      <c r="F13" s="7" t="s">
        <v>19</v>
      </c>
      <c r="G13" s="23">
        <v>8</v>
      </c>
      <c r="H13" s="23">
        <v>10</v>
      </c>
      <c r="I13" s="25">
        <v>312</v>
      </c>
      <c r="J13" s="71">
        <f>I13/9.81</f>
        <v>31.804281345565748</v>
      </c>
      <c r="K13" s="9"/>
    </row>
    <row r="14" spans="1:11" ht="13.5">
      <c r="A14" s="60" t="s">
        <v>35</v>
      </c>
      <c r="B14" s="13"/>
      <c r="C14" s="13" t="s">
        <v>84</v>
      </c>
      <c r="D14" s="5" t="s">
        <v>85</v>
      </c>
      <c r="E14" s="6"/>
      <c r="F14" s="7" t="s">
        <v>19</v>
      </c>
      <c r="G14" s="23">
        <v>8</v>
      </c>
      <c r="H14" s="23">
        <v>15</v>
      </c>
      <c r="I14" s="25">
        <v>468</v>
      </c>
      <c r="J14" s="71">
        <f>I14/9.81</f>
        <v>47.70642201834862</v>
      </c>
      <c r="K14" s="9"/>
    </row>
    <row r="15" spans="1:11" ht="14.25" thickBot="1">
      <c r="A15" s="7" t="s">
        <v>49</v>
      </c>
      <c r="B15" s="21" t="s">
        <v>0</v>
      </c>
      <c r="C15" s="27">
        <v>5</v>
      </c>
      <c r="D15" s="27">
        <v>5</v>
      </c>
      <c r="E15" s="8"/>
      <c r="F15" s="7" t="s">
        <v>19</v>
      </c>
      <c r="G15" s="23">
        <v>8</v>
      </c>
      <c r="H15" s="23">
        <v>20</v>
      </c>
      <c r="I15" s="25">
        <v>623</v>
      </c>
      <c r="J15" s="71">
        <f>I15/9.81</f>
        <v>63.50662589194699</v>
      </c>
      <c r="K15" s="9"/>
    </row>
    <row r="16" spans="1:11" ht="13.5">
      <c r="A16" s="7" t="s">
        <v>36</v>
      </c>
      <c r="B16" s="21" t="s">
        <v>39</v>
      </c>
      <c r="C16" s="28">
        <v>13</v>
      </c>
      <c r="D16" s="28">
        <v>13</v>
      </c>
      <c r="E16" s="8"/>
      <c r="F16" s="75" t="s">
        <v>52</v>
      </c>
      <c r="G16" s="13"/>
      <c r="H16" s="13"/>
      <c r="I16" s="5"/>
      <c r="J16" s="6"/>
      <c r="K16" s="9"/>
    </row>
    <row r="17" spans="1:11" ht="14.25" thickBot="1">
      <c r="A17" s="7" t="s">
        <v>37</v>
      </c>
      <c r="B17" s="21" t="s">
        <v>39</v>
      </c>
      <c r="C17" s="28">
        <v>44</v>
      </c>
      <c r="D17" s="28">
        <v>44</v>
      </c>
      <c r="E17" s="8"/>
      <c r="F17" s="17" t="s">
        <v>22</v>
      </c>
      <c r="G17" s="14" t="s">
        <v>10</v>
      </c>
      <c r="H17" s="14" t="s">
        <v>11</v>
      </c>
      <c r="I17" s="8"/>
      <c r="J17" s="9"/>
      <c r="K17" s="12"/>
    </row>
    <row r="18" spans="1:11" ht="13.5">
      <c r="A18" s="7" t="s">
        <v>38</v>
      </c>
      <c r="B18" s="21" t="s">
        <v>39</v>
      </c>
      <c r="C18" s="27">
        <v>53</v>
      </c>
      <c r="D18" s="27">
        <v>65</v>
      </c>
      <c r="E18" s="8"/>
      <c r="F18" s="18">
        <v>6.4</v>
      </c>
      <c r="G18" s="14">
        <f>kgcm*98.1</f>
        <v>627.84</v>
      </c>
      <c r="H18" s="14">
        <f>G18/7.2</f>
        <v>87.2</v>
      </c>
      <c r="I18" s="8"/>
      <c r="J18" s="9"/>
      <c r="K18" s="9"/>
    </row>
    <row r="19" spans="1:11" ht="13.5">
      <c r="A19" s="7" t="s">
        <v>40</v>
      </c>
      <c r="B19" s="21" t="s">
        <v>0</v>
      </c>
      <c r="C19" s="8">
        <f>PasCour*CourNbDt</f>
        <v>265</v>
      </c>
      <c r="D19" s="8">
        <f>PasCour*CourNbDt</f>
        <v>325</v>
      </c>
      <c r="E19" s="8"/>
      <c r="F19" s="7">
        <f>G19/9.81</f>
        <v>305.8103975535168</v>
      </c>
      <c r="G19" s="19">
        <v>3000</v>
      </c>
      <c r="H19" s="8">
        <f>G19/7.2</f>
        <v>416.66666666666663</v>
      </c>
      <c r="I19" s="8"/>
      <c r="J19" s="9"/>
      <c r="K19" s="9"/>
    </row>
    <row r="20" spans="1:11" ht="14.25" thickBot="1">
      <c r="A20" s="7" t="s">
        <v>21</v>
      </c>
      <c r="B20" s="21" t="s">
        <v>13</v>
      </c>
      <c r="C20" s="29">
        <f>PasCour*CourNbDt/25.4</f>
        <v>10.433070866141733</v>
      </c>
      <c r="D20" s="29">
        <f>PasCour*CourNbDt/25.4</f>
        <v>12.795275590551181</v>
      </c>
      <c r="E20" s="29"/>
      <c r="F20" s="10">
        <f>G20/98.1</f>
        <v>7.339449541284404</v>
      </c>
      <c r="G20" s="15">
        <f>ozinch*7.2</f>
        <v>720</v>
      </c>
      <c r="H20" s="16">
        <v>100</v>
      </c>
      <c r="I20" s="11"/>
      <c r="J20" s="12"/>
      <c r="K20" s="9"/>
    </row>
    <row r="21" spans="1:11" ht="13.5">
      <c r="A21" s="30" t="s">
        <v>41</v>
      </c>
      <c r="B21" s="31" t="s">
        <v>3</v>
      </c>
      <c r="C21" s="32">
        <f>Poul1/Poul2</f>
        <v>0.29545454545454547</v>
      </c>
      <c r="D21" s="32">
        <f>Poul1/Poul2</f>
        <v>0.29545454545454547</v>
      </c>
      <c r="E21" s="8"/>
      <c r="K21" s="9"/>
    </row>
    <row r="22" spans="1:11" ht="13.5">
      <c r="A22" s="7" t="s">
        <v>21</v>
      </c>
      <c r="B22" s="21" t="s">
        <v>14</v>
      </c>
      <c r="C22" s="33">
        <f>Poul2/Poul1</f>
        <v>3.3846153846153846</v>
      </c>
      <c r="D22" s="33">
        <f>Poul2/Poul1</f>
        <v>3.3846153846153846</v>
      </c>
      <c r="E22" s="34"/>
      <c r="K22" s="9"/>
    </row>
    <row r="23" spans="1:11" ht="13.5">
      <c r="A23" s="7" t="s">
        <v>42</v>
      </c>
      <c r="B23" s="21" t="s">
        <v>0</v>
      </c>
      <c r="C23" s="35">
        <f>Poul1*PasCour/PI()</f>
        <v>20.690142601946395</v>
      </c>
      <c r="D23" s="35">
        <f>Poul1*PasCour/PI()</f>
        <v>20.690142601946395</v>
      </c>
      <c r="E23" s="8"/>
      <c r="F23" s="8"/>
      <c r="G23" s="8"/>
      <c r="H23" s="8"/>
      <c r="I23" s="8"/>
      <c r="J23" s="8"/>
      <c r="K23" s="9"/>
    </row>
    <row r="24" spans="1:11" ht="13.5">
      <c r="A24" s="7" t="s">
        <v>43</v>
      </c>
      <c r="B24" s="21" t="s">
        <v>0</v>
      </c>
      <c r="C24" s="35">
        <f>Poul2*PasCour/PI()</f>
        <v>70.02817496043394</v>
      </c>
      <c r="D24" s="35">
        <f>Poul2*PasCour/PI()</f>
        <v>70.02817496043394</v>
      </c>
      <c r="E24" s="8"/>
      <c r="F24" s="8"/>
      <c r="G24" s="8"/>
      <c r="H24" s="8"/>
      <c r="I24" s="8"/>
      <c r="J24" s="8"/>
      <c r="K24" s="9"/>
    </row>
    <row r="25" spans="1:11" ht="13.5" hidden="1">
      <c r="A25" s="7" t="s">
        <v>9</v>
      </c>
      <c r="B25" s="21" t="s">
        <v>0</v>
      </c>
      <c r="C25" s="32">
        <f>(DpPoul2-DpPoul1)/2</f>
        <v>24.669016179243776</v>
      </c>
      <c r="D25" s="32">
        <f>(DpPoul2-DpPoul1)/2</f>
        <v>24.669016179243776</v>
      </c>
      <c r="E25" s="8"/>
      <c r="F25" s="8"/>
      <c r="G25" s="8"/>
      <c r="H25" s="8"/>
      <c r="I25" s="8"/>
      <c r="J25" s="8"/>
      <c r="K25" s="9"/>
    </row>
    <row r="26" spans="1:11" ht="13.5" hidden="1">
      <c r="A26" s="7" t="s">
        <v>5</v>
      </c>
      <c r="B26" s="21" t="s">
        <v>0</v>
      </c>
      <c r="C26" s="29">
        <f>(Entraxe^2-Dfr^2)^0.5</f>
        <v>49.92933165511103</v>
      </c>
      <c r="D26" s="29">
        <f>(Entraxe^2-Dfr^2)^0.5</f>
        <v>84.2208401388955</v>
      </c>
      <c r="E26" s="8"/>
      <c r="F26" s="8"/>
      <c r="G26" s="8"/>
      <c r="H26" s="8"/>
      <c r="I26" s="8"/>
      <c r="J26" s="8"/>
      <c r="K26" s="9"/>
    </row>
    <row r="27" spans="1:11" ht="13.5" hidden="1">
      <c r="A27" s="7" t="s">
        <v>6</v>
      </c>
      <c r="B27" s="21" t="s">
        <v>7</v>
      </c>
      <c r="C27" s="29">
        <f>ASIN(Dfr/Entraxe)</f>
        <v>0.4588993084208948</v>
      </c>
      <c r="D27" s="29">
        <f>ASIN(Dfr/Entraxe)</f>
        <v>0.2849383778363798</v>
      </c>
      <c r="E27" s="8"/>
      <c r="F27" s="8"/>
      <c r="G27" s="8"/>
      <c r="H27" s="8"/>
      <c r="I27" s="8"/>
      <c r="J27" s="8"/>
      <c r="K27" s="9"/>
    </row>
    <row r="28" spans="1:11" ht="13.5" hidden="1">
      <c r="A28" s="7" t="s">
        <v>8</v>
      </c>
      <c r="B28" s="21" t="s">
        <v>0</v>
      </c>
      <c r="C28" s="33">
        <f>2*LgDroite+(PI()-2*AngCour)*(DpPoul1/2)+(PI()+2*AngCour)*(DpPoul2/2)</f>
        <v>264.99985223837973</v>
      </c>
      <c r="D28" s="33">
        <f>2*LgDroite+(PI()-2*AngCour)*(DpPoul1/2)+(PI()+2*AngCour)*(DpPoul2/2)</f>
        <v>324.9999791836573</v>
      </c>
      <c r="E28" s="8"/>
      <c r="F28" s="8"/>
      <c r="G28" s="8"/>
      <c r="H28" s="8"/>
      <c r="I28" s="8"/>
      <c r="J28" s="36"/>
      <c r="K28" s="9"/>
    </row>
    <row r="29" spans="1:11" ht="13.5">
      <c r="A29" s="7" t="s">
        <v>44</v>
      </c>
      <c r="B29" s="21" t="s">
        <v>0</v>
      </c>
      <c r="C29" s="37">
        <f>LgCour-LgDep</f>
        <v>0.00014776162026919337</v>
      </c>
      <c r="D29" s="37">
        <f>LgCour-LgDep</f>
        <v>2.081634272599331E-05</v>
      </c>
      <c r="E29" s="8"/>
      <c r="F29" s="8"/>
      <c r="G29" s="8"/>
      <c r="H29" s="8"/>
      <c r="I29" s="8"/>
      <c r="J29" s="8"/>
      <c r="K29" s="9"/>
    </row>
    <row r="30" spans="1:11" ht="13.5" hidden="1">
      <c r="A30" s="7"/>
      <c r="B30" s="21"/>
      <c r="C30" s="37">
        <f>(LgCour-PI()/2*(DpPoul1+DpPoul2))/2-(DpPoul2-DpPoul1)^2/(4*(LgCour-PI()/2*(DpPoul1+DpPoul2)))</f>
        <v>56.282160332638455</v>
      </c>
      <c r="D30" s="37">
        <f>(LgCour-PI()/2*(DpPoul1+DpPoul2))/2-(DpPoul2-DpPoul1)^2/(4*(LgCour-PI()/2*(DpPoul1+DpPoul2)))</f>
        <v>87.9154226890313</v>
      </c>
      <c r="E30" s="8"/>
      <c r="F30" s="8"/>
      <c r="G30" s="8"/>
      <c r="H30" s="8"/>
      <c r="I30" s="8"/>
      <c r="J30" s="8"/>
      <c r="K30" s="9"/>
    </row>
    <row r="31" spans="1:11" s="3" customFormat="1" ht="13.5">
      <c r="A31" s="26" t="s">
        <v>46</v>
      </c>
      <c r="B31" s="38" t="s">
        <v>0</v>
      </c>
      <c r="C31" s="35">
        <v>55.6910990983107</v>
      </c>
      <c r="D31" s="35">
        <v>87.75938851742976</v>
      </c>
      <c r="E31" s="25" t="s">
        <v>72</v>
      </c>
      <c r="F31" s="39"/>
      <c r="G31" s="39"/>
      <c r="H31" s="39"/>
      <c r="I31" s="39"/>
      <c r="J31" s="39"/>
      <c r="K31" s="40"/>
    </row>
    <row r="32" spans="1:11" s="3" customFormat="1" ht="13.5">
      <c r="A32" s="26" t="s">
        <v>45</v>
      </c>
      <c r="B32" s="38" t="s">
        <v>0</v>
      </c>
      <c r="C32" s="35">
        <f>(DpPoul2+DpPoul1)/2</f>
        <v>45.35915878119017</v>
      </c>
      <c r="D32" s="35">
        <f>(DpPoul2+DpPoul1)/2</f>
        <v>45.35915878119017</v>
      </c>
      <c r="E32" s="25"/>
      <c r="F32" s="39"/>
      <c r="G32" s="39"/>
      <c r="H32" s="39"/>
      <c r="I32" s="39"/>
      <c r="J32" s="39"/>
      <c r="K32" s="40"/>
    </row>
    <row r="33" spans="1:11" ht="14.25" thickBot="1">
      <c r="A33" s="7" t="s">
        <v>47</v>
      </c>
      <c r="B33" s="38" t="s">
        <v>1</v>
      </c>
      <c r="C33" s="41">
        <v>330</v>
      </c>
      <c r="D33" s="41">
        <v>330</v>
      </c>
      <c r="E33" s="8" t="s">
        <v>71</v>
      </c>
      <c r="F33" s="8"/>
      <c r="G33" s="8"/>
      <c r="H33" s="8"/>
      <c r="I33" s="8"/>
      <c r="J33" s="8"/>
      <c r="K33" s="9"/>
    </row>
    <row r="34" spans="1:11" ht="41.25">
      <c r="A34" s="72" t="s">
        <v>92</v>
      </c>
      <c r="B34" s="21" t="s">
        <v>10</v>
      </c>
      <c r="C34" s="73">
        <v>640</v>
      </c>
      <c r="D34" s="8">
        <f>C36</f>
        <v>2166.153846153846</v>
      </c>
      <c r="E34" s="8"/>
      <c r="F34" s="60" t="s">
        <v>69</v>
      </c>
      <c r="G34" s="5"/>
      <c r="H34" s="5"/>
      <c r="I34" s="5"/>
      <c r="J34" s="6"/>
      <c r="K34" s="9"/>
    </row>
    <row r="35" spans="1:11" ht="13.5">
      <c r="A35" s="7" t="s">
        <v>21</v>
      </c>
      <c r="B35" s="21" t="s">
        <v>4</v>
      </c>
      <c r="C35" s="74">
        <f>C34/10</f>
        <v>64</v>
      </c>
      <c r="D35" s="42">
        <f>D34/10</f>
        <v>216.6153846153846</v>
      </c>
      <c r="E35" s="43"/>
      <c r="F35" s="7" t="s">
        <v>23</v>
      </c>
      <c r="G35" s="21"/>
      <c r="H35" s="21"/>
      <c r="I35" s="44"/>
      <c r="J35" s="9"/>
      <c r="K35" s="9"/>
    </row>
    <row r="36" spans="1:11" ht="14.25" thickBot="1">
      <c r="A36" s="7" t="s">
        <v>53</v>
      </c>
      <c r="B36" s="21" t="s">
        <v>10</v>
      </c>
      <c r="C36" s="8">
        <f>C34*Poul2/Poul1</f>
        <v>2166.153846153846</v>
      </c>
      <c r="D36" s="8">
        <f>D34*Poul2/Poul1</f>
        <v>7331.597633136095</v>
      </c>
      <c r="E36" s="8"/>
      <c r="F36" s="61" t="s">
        <v>70</v>
      </c>
      <c r="G36" s="11"/>
      <c r="H36" s="11"/>
      <c r="I36" s="11"/>
      <c r="J36" s="12"/>
      <c r="K36" s="9"/>
    </row>
    <row r="37" spans="1:11" ht="13.5">
      <c r="A37" s="7" t="s">
        <v>21</v>
      </c>
      <c r="B37" s="21" t="s">
        <v>4</v>
      </c>
      <c r="C37" s="42">
        <f>C36/10</f>
        <v>216.6153846153846</v>
      </c>
      <c r="D37" s="42">
        <f>D36/10</f>
        <v>733.1597633136096</v>
      </c>
      <c r="E37" s="43"/>
      <c r="F37" s="8"/>
      <c r="G37" s="8"/>
      <c r="H37" s="8"/>
      <c r="I37" s="8"/>
      <c r="J37" s="8"/>
      <c r="K37" s="9"/>
    </row>
    <row r="38" spans="1:11" ht="13.5">
      <c r="A38" s="7" t="s">
        <v>57</v>
      </c>
      <c r="B38" s="21" t="s">
        <v>10</v>
      </c>
      <c r="C38" s="39">
        <f>Effort*DpPoul1/2</f>
        <v>3413.8735293211553</v>
      </c>
      <c r="D38" s="39">
        <f>Effort*DpPoul1/2</f>
        <v>3413.8735293211553</v>
      </c>
      <c r="E38" s="8" t="s">
        <v>73</v>
      </c>
      <c r="F38" s="8"/>
      <c r="G38" s="8"/>
      <c r="H38" s="8"/>
      <c r="I38" s="8"/>
      <c r="J38" s="8"/>
      <c r="K38" s="9"/>
    </row>
    <row r="39" spans="1:11" ht="14.25" thickBot="1">
      <c r="A39" s="7" t="s">
        <v>21</v>
      </c>
      <c r="B39" s="21" t="s">
        <v>4</v>
      </c>
      <c r="C39" s="21">
        <f>C38/10</f>
        <v>341.3873529321155</v>
      </c>
      <c r="D39" s="21">
        <f>D38/10</f>
        <v>341.3873529321155</v>
      </c>
      <c r="E39" s="44"/>
      <c r="F39" s="8"/>
      <c r="G39" s="8"/>
      <c r="H39" s="8"/>
      <c r="I39" s="8"/>
      <c r="J39" s="8"/>
      <c r="K39" s="9"/>
    </row>
    <row r="40" spans="1:11" ht="13.5">
      <c r="A40" s="7" t="s">
        <v>54</v>
      </c>
      <c r="B40" s="21" t="s">
        <v>12</v>
      </c>
      <c r="C40" s="45">
        <f>(C38/C34)*100-100</f>
        <v>433.4177389564305</v>
      </c>
      <c r="D40" s="45">
        <f>(D38/D34)*100-100</f>
        <v>57.600695600763544</v>
      </c>
      <c r="E40" s="8"/>
      <c r="F40" s="60" t="s">
        <v>89</v>
      </c>
      <c r="G40" s="5"/>
      <c r="H40" s="5"/>
      <c r="I40" s="5"/>
      <c r="J40" s="5"/>
      <c r="K40" s="6"/>
    </row>
    <row r="41" spans="1:11" ht="13.5">
      <c r="A41" s="7" t="s">
        <v>56</v>
      </c>
      <c r="B41" s="21"/>
      <c r="C41" s="45"/>
      <c r="D41" s="45"/>
      <c r="E41" s="8"/>
      <c r="F41" s="7" t="s">
        <v>88</v>
      </c>
      <c r="G41" s="8"/>
      <c r="H41" s="8"/>
      <c r="I41" s="8"/>
      <c r="J41" s="8"/>
      <c r="K41" s="9"/>
    </row>
    <row r="42" spans="1:11" ht="13.5">
      <c r="A42" s="7" t="s">
        <v>55</v>
      </c>
      <c r="B42" s="21"/>
      <c r="C42" s="45"/>
      <c r="D42" s="45"/>
      <c r="E42" s="8"/>
      <c r="F42" s="7" t="s">
        <v>74</v>
      </c>
      <c r="G42" s="8"/>
      <c r="H42" s="8"/>
      <c r="I42" s="8"/>
      <c r="J42" s="35">
        <v>0.37</v>
      </c>
      <c r="K42" s="9"/>
    </row>
    <row r="43" spans="1:11" ht="13.5">
      <c r="A43" s="7"/>
      <c r="B43" s="21"/>
      <c r="C43" s="45"/>
      <c r="D43" s="45"/>
      <c r="E43" s="8"/>
      <c r="F43" s="7" t="s">
        <v>75</v>
      </c>
      <c r="G43" s="8"/>
      <c r="H43" s="8"/>
      <c r="I43" s="8"/>
      <c r="J43" s="35">
        <v>0.26</v>
      </c>
      <c r="K43" s="9"/>
    </row>
    <row r="44" spans="1:11" ht="13.5">
      <c r="A44" s="7" t="s">
        <v>58</v>
      </c>
      <c r="B44" s="21" t="s">
        <v>14</v>
      </c>
      <c r="C44" s="35">
        <f>C22*D22</f>
        <v>11.455621301775148</v>
      </c>
      <c r="D44" s="8"/>
      <c r="E44" s="8"/>
      <c r="F44" s="7" t="s">
        <v>76</v>
      </c>
      <c r="G44" s="8"/>
      <c r="H44" s="8"/>
      <c r="I44" s="8"/>
      <c r="J44" s="35">
        <v>0.59</v>
      </c>
      <c r="K44" s="9"/>
    </row>
    <row r="45" spans="1:11" ht="13.5">
      <c r="A45" s="7" t="s">
        <v>59</v>
      </c>
      <c r="B45" s="21" t="s">
        <v>3</v>
      </c>
      <c r="C45" s="41">
        <v>200</v>
      </c>
      <c r="D45" s="8"/>
      <c r="E45" s="8"/>
      <c r="F45" s="7" t="s">
        <v>78</v>
      </c>
      <c r="G45" s="8"/>
      <c r="H45" s="8"/>
      <c r="I45" s="8"/>
      <c r="J45" s="35">
        <v>0.21</v>
      </c>
      <c r="K45" s="9"/>
    </row>
    <row r="46" spans="1:11" ht="14.25" thickBot="1">
      <c r="A46" s="58" t="s">
        <v>60</v>
      </c>
      <c r="B46" s="56"/>
      <c r="C46" s="66">
        <v>2</v>
      </c>
      <c r="D46" s="11"/>
      <c r="E46" s="12"/>
      <c r="F46" s="58" t="s">
        <v>77</v>
      </c>
      <c r="G46" s="11"/>
      <c r="H46" s="11"/>
      <c r="I46" s="11"/>
      <c r="J46" s="59">
        <v>0.9</v>
      </c>
      <c r="K46" s="12"/>
    </row>
    <row r="47" spans="1:11" ht="14.25" thickBot="1">
      <c r="A47" s="7"/>
      <c r="B47" s="21"/>
      <c r="C47" s="21"/>
      <c r="D47" s="8"/>
      <c r="E47" s="8"/>
      <c r="F47" s="8"/>
      <c r="G47" s="8"/>
      <c r="H47" s="8"/>
      <c r="I47" s="8"/>
      <c r="J47" s="29"/>
      <c r="K47" s="9"/>
    </row>
    <row r="48" spans="1:11" ht="13.5">
      <c r="A48" s="60" t="s">
        <v>82</v>
      </c>
      <c r="B48" s="13"/>
      <c r="C48" s="62" t="s">
        <v>79</v>
      </c>
      <c r="D48" s="5"/>
      <c r="E48" s="62" t="s">
        <v>80</v>
      </c>
      <c r="F48" s="5"/>
      <c r="G48" s="62" t="s">
        <v>81</v>
      </c>
      <c r="H48" s="5"/>
      <c r="I48" s="5"/>
      <c r="J48" s="63"/>
      <c r="K48" s="6"/>
    </row>
    <row r="49" spans="1:11" ht="13.5">
      <c r="A49" s="7" t="s">
        <v>61</v>
      </c>
      <c r="B49" s="21" t="s">
        <v>39</v>
      </c>
      <c r="C49" s="41">
        <v>18</v>
      </c>
      <c r="D49" s="44" t="s">
        <v>39</v>
      </c>
      <c r="E49" s="41">
        <v>12</v>
      </c>
      <c r="F49" s="8"/>
      <c r="G49" s="46">
        <v>0.37</v>
      </c>
      <c r="H49" s="8" t="s">
        <v>66</v>
      </c>
      <c r="I49" s="8"/>
      <c r="J49" s="8"/>
      <c r="K49" s="9"/>
    </row>
    <row r="50" spans="1:11" ht="13.5">
      <c r="A50" s="7"/>
      <c r="B50" s="21" t="s">
        <v>16</v>
      </c>
      <c r="C50" s="47">
        <v>1.5</v>
      </c>
      <c r="D50" s="21" t="s">
        <v>15</v>
      </c>
      <c r="E50" s="48">
        <v>5</v>
      </c>
      <c r="F50" s="21" t="s">
        <v>15</v>
      </c>
      <c r="G50" s="49">
        <v>2</v>
      </c>
      <c r="H50" s="8" t="s">
        <v>0</v>
      </c>
      <c r="I50" s="8"/>
      <c r="J50" s="8"/>
      <c r="K50" s="9"/>
    </row>
    <row r="51" spans="1:11" ht="13.5">
      <c r="A51" s="7" t="s">
        <v>62</v>
      </c>
      <c r="B51" s="21" t="s">
        <v>0</v>
      </c>
      <c r="C51" s="35">
        <f>C49*C50</f>
        <v>27</v>
      </c>
      <c r="D51" s="8"/>
      <c r="E51" s="35">
        <f>E49*E50/PI()</f>
        <v>19.098593171027442</v>
      </c>
      <c r="F51" s="35"/>
      <c r="G51" s="50"/>
      <c r="H51" s="8"/>
      <c r="I51" s="8"/>
      <c r="J51" s="8"/>
      <c r="K51" s="9"/>
    </row>
    <row r="52" spans="1:11" ht="13.5">
      <c r="A52" s="7" t="s">
        <v>63</v>
      </c>
      <c r="B52" s="21" t="s">
        <v>0</v>
      </c>
      <c r="C52" s="35">
        <f>PI()*C51</f>
        <v>84.82300164692441</v>
      </c>
      <c r="D52" s="8"/>
      <c r="E52" s="35">
        <f>E50*E49</f>
        <v>60</v>
      </c>
      <c r="F52" s="8"/>
      <c r="G52" s="51">
        <f>G50</f>
        <v>2</v>
      </c>
      <c r="H52" s="8"/>
      <c r="I52" s="8"/>
      <c r="J52" s="8"/>
      <c r="K52" s="9"/>
    </row>
    <row r="53" spans="1:11" ht="13.5">
      <c r="A53" s="26" t="s">
        <v>64</v>
      </c>
      <c r="B53" s="21" t="s">
        <v>1</v>
      </c>
      <c r="C53" s="38">
        <f>CplMoteur*Ratio2etage/(C51/2)</f>
        <v>543.0813061582293</v>
      </c>
      <c r="D53" s="21"/>
      <c r="E53" s="38">
        <f>CplMoteur*Ratio2etage/(E51/2)</f>
        <v>767.7631087778889</v>
      </c>
      <c r="F53" s="8"/>
      <c r="G53" s="38">
        <f>CplMoteur*Ratio2etage/(DepVis/PI()/2)*G49</f>
        <v>8522.170507434566</v>
      </c>
      <c r="H53" s="39" t="s">
        <v>90</v>
      </c>
      <c r="I53" s="8"/>
      <c r="J53" s="8"/>
      <c r="K53" s="9"/>
    </row>
    <row r="54" spans="1:11" ht="13.5">
      <c r="A54" s="7" t="s">
        <v>21</v>
      </c>
      <c r="B54" s="21" t="s">
        <v>2</v>
      </c>
      <c r="C54" s="38">
        <f>C53/9.81</f>
        <v>55.35997004671042</v>
      </c>
      <c r="D54" s="38"/>
      <c r="E54" s="38">
        <f>E53/9.81</f>
        <v>78.26331384076339</v>
      </c>
      <c r="F54" s="8"/>
      <c r="G54" s="39">
        <f>G53/9.81</f>
        <v>868.7227836324736</v>
      </c>
      <c r="H54" s="8" t="s">
        <v>91</v>
      </c>
      <c r="I54" s="8"/>
      <c r="J54" s="8"/>
      <c r="K54" s="9"/>
    </row>
    <row r="55" spans="1:11" ht="14.25" thickBot="1">
      <c r="A55" s="58" t="s">
        <v>65</v>
      </c>
      <c r="B55" s="56" t="s">
        <v>0</v>
      </c>
      <c r="C55" s="64">
        <f>DepPignon/Ratio2etage/NbPasMoteur/FracPas</f>
        <v>0.01851121807635618</v>
      </c>
      <c r="D55" s="11"/>
      <c r="E55" s="64">
        <f>DepPgCour/Ratio2etage/NbPasMoteur/FracPas</f>
        <v>0.01309400826446281</v>
      </c>
      <c r="F55" s="11"/>
      <c r="G55" s="65">
        <f>DepVis/Ratio2etage/NbPasMoteur/FracPas</f>
        <v>0.0004364669421487603</v>
      </c>
      <c r="H55" s="11" t="s">
        <v>67</v>
      </c>
      <c r="I55" s="11"/>
      <c r="J55" s="11"/>
      <c r="K55" s="12"/>
    </row>
    <row r="56" spans="1:11" ht="13.5">
      <c r="A56" s="7"/>
      <c r="B56" s="21"/>
      <c r="C56" s="52"/>
      <c r="D56" s="8"/>
      <c r="E56" s="52"/>
      <c r="F56" s="8"/>
      <c r="G56" s="8"/>
      <c r="H56" s="8"/>
      <c r="I56" s="8"/>
      <c r="J56" s="8"/>
      <c r="K56" s="9"/>
    </row>
    <row r="57" spans="1:11" ht="13.5">
      <c r="A57" s="7" t="s">
        <v>68</v>
      </c>
      <c r="B57" s="21"/>
      <c r="C57" s="45"/>
      <c r="D57" s="8"/>
      <c r="E57" s="8"/>
      <c r="F57" s="8"/>
      <c r="G57" s="8"/>
      <c r="H57" s="8"/>
      <c r="I57" s="8"/>
      <c r="J57" s="8"/>
      <c r="K57" s="9"/>
    </row>
    <row r="58" spans="1:11" ht="45" customHeight="1">
      <c r="A58" s="53" t="s">
        <v>24</v>
      </c>
      <c r="B58" s="21"/>
      <c r="C58" s="8"/>
      <c r="D58" s="54"/>
      <c r="E58" s="54"/>
      <c r="F58" s="8"/>
      <c r="G58" s="8"/>
      <c r="H58" s="8"/>
      <c r="I58" s="8"/>
      <c r="J58" s="8"/>
      <c r="K58" s="9"/>
    </row>
    <row r="59" spans="1:11" ht="45" customHeight="1">
      <c r="A59" s="53" t="s">
        <v>83</v>
      </c>
      <c r="B59" s="21"/>
      <c r="C59" s="8"/>
      <c r="D59" s="8"/>
      <c r="E59" s="8"/>
      <c r="F59" s="8"/>
      <c r="G59" s="8"/>
      <c r="H59" s="8"/>
      <c r="I59" s="8"/>
      <c r="J59" s="8"/>
      <c r="K59" s="9"/>
    </row>
    <row r="60" spans="1:11" ht="45" customHeight="1">
      <c r="A60" s="53" t="s">
        <v>25</v>
      </c>
      <c r="B60" s="21"/>
      <c r="C60" s="8"/>
      <c r="D60" s="8"/>
      <c r="E60" s="8"/>
      <c r="F60" s="8"/>
      <c r="G60" s="8"/>
      <c r="H60" s="8"/>
      <c r="I60" s="8"/>
      <c r="J60" s="8"/>
      <c r="K60" s="9"/>
    </row>
    <row r="61" spans="1:11" ht="45" customHeight="1">
      <c r="A61" s="53"/>
      <c r="B61" s="21"/>
      <c r="C61" s="8"/>
      <c r="D61" s="8"/>
      <c r="E61" s="8"/>
      <c r="F61" s="8"/>
      <c r="G61" s="8"/>
      <c r="H61" s="8"/>
      <c r="I61" s="8"/>
      <c r="J61" s="8"/>
      <c r="K61" s="9"/>
    </row>
    <row r="62" spans="1:11" ht="45" customHeight="1">
      <c r="A62" s="53"/>
      <c r="B62" s="21"/>
      <c r="C62" s="8"/>
      <c r="D62" s="54"/>
      <c r="E62" s="54"/>
      <c r="F62" s="8"/>
      <c r="G62" s="8"/>
      <c r="H62" s="8"/>
      <c r="I62" s="8"/>
      <c r="J62" s="8"/>
      <c r="K62" s="9"/>
    </row>
    <row r="63" spans="1:11" ht="45" customHeight="1" thickBot="1">
      <c r="A63" s="55"/>
      <c r="B63" s="56"/>
      <c r="C63" s="11"/>
      <c r="D63" s="57"/>
      <c r="E63" s="57"/>
      <c r="F63" s="11"/>
      <c r="G63" s="11"/>
      <c r="H63" s="11"/>
      <c r="I63" s="11"/>
      <c r="J63" s="11"/>
      <c r="K63" s="12"/>
    </row>
    <row r="64" ht="13.5">
      <c r="A64" s="4"/>
    </row>
  </sheetData>
  <sheetProtection sheet="1" objects="1" scenarios="1"/>
  <printOptions/>
  <pageMargins left="0.7874015748031497" right="0.3937007874015748" top="0.3937007874015748" bottom="0.3937007874015748" header="0.7086614173228347" footer="0.31496062992125984"/>
  <pageSetup fitToHeight="1" fitToWidth="1" horizontalDpi="300" verticalDpi="300" orientation="portrait" paperSize="9" scale="7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Moimême</dc:creator>
  <cp:keywords/>
  <dc:description/>
  <cp:lastModifiedBy> Moi meme</cp:lastModifiedBy>
  <cp:lastPrinted>2004-03-20T13:19:37Z</cp:lastPrinted>
  <dcterms:created xsi:type="dcterms:W3CDTF">2002-05-06T21:48:40Z</dcterms:created>
  <dcterms:modified xsi:type="dcterms:W3CDTF">2004-07-11T18:04:40Z</dcterms:modified>
  <cp:category/>
  <cp:version/>
  <cp:contentType/>
  <cp:contentStatus/>
</cp:coreProperties>
</file>